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87.xml" ContentType="application/vnd.openxmlformats-officedocument.spreadsheetml.revisionLog+xml"/>
  <Override PartName="/xl/revisions/userNames.xml" ContentType="application/vnd.openxmlformats-officedocument.spreadsheetml.userNames+xml"/>
  <Override PartName="/xl/revisions/revisionLog26.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63.xml" ContentType="application/vnd.openxmlformats-officedocument.spreadsheetml.revisionLog+xml"/>
  <Override PartName="/xl/revisions/revisionLog68.xml" ContentType="application/vnd.openxmlformats-officedocument.spreadsheetml.revisionLog+xml"/>
  <Override PartName="/xl/revisions/revisionLog84.xml" ContentType="application/vnd.openxmlformats-officedocument.spreadsheetml.revisionLog+xml"/>
  <Override PartName="/xl/revisions/revisionLog16.xml" ContentType="application/vnd.openxmlformats-officedocument.spreadsheetml.revisionLog+xml"/>
  <Override PartName="/xl/revisions/revisionLog11.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74.xml" ContentType="application/vnd.openxmlformats-officedocument.spreadsheetml.revisionLog+xml"/>
  <Override PartName="/xl/revisions/revisionLog79.xml" ContentType="application/vnd.openxmlformats-officedocument.spreadsheetml.revisionLog+xml"/>
  <Override PartName="/xl/revisions/revisionLog5.xml" ContentType="application/vnd.openxmlformats-officedocument.spreadsheetml.revisionLog+xml"/>
  <Override PartName="/xl/revisions/revisionLog1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56.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77.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80.xml" ContentType="application/vnd.openxmlformats-officedocument.spreadsheetml.revisionLog+xml"/>
  <Override PartName="/xl/revisions/revisionLog85.xml" ContentType="application/vnd.openxmlformats-officedocument.spreadsheetml.revisionLog+xml"/>
  <Override PartName="/xl/revisions/revisionLog3.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59.xml" ContentType="application/vnd.openxmlformats-officedocument.spreadsheetml.revisionLog+xml"/>
  <Override PartName="/xl/revisions/revisionLog67.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54.xml" ContentType="application/vnd.openxmlformats-officedocument.spreadsheetml.revisionLog+xml"/>
  <Override PartName="/xl/revisions/revisionLog62.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83.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49.xml" ContentType="application/vnd.openxmlformats-officedocument.spreadsheetml.revisionLog+xml"/>
  <Override PartName="/xl/revisions/revisionLog57.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7.xml" ContentType="application/vnd.openxmlformats-officedocument.spreadsheetml.revisionLog+xml"/>
  <Override PartName="/xl/revisions/revisionLog71.xml" ContentType="application/vnd.openxmlformats-officedocument.spreadsheetml.revisionLog+xml"/>
  <Override PartName="/xl/revisions/revisionLog2.xml" ContentType="application/vnd.openxmlformats-officedocument.spreadsheetml.revisionLog+xml"/>
  <Override PartName="/xl/revisions/revisionLog29.xml" ContentType="application/vnd.openxmlformats-officedocument.spreadsheetml.revisionLog+xml"/>
  <Override PartName="/xl/revisions/revisionLog24.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120" windowWidth="19200" windowHeight="11475" tabRatio="518"/>
  </bookViews>
  <sheets>
    <sheet name="на 01.04.2016" sheetId="1" r:id="rId1"/>
    <sheet name="перечень" sheetId="2" r:id="rId2"/>
  </sheets>
  <definedNames>
    <definedName name="_xlnm._FilterDatabase" localSheetId="0" hidden="1">'на 01.04.2016'!$A$9:$T$1161</definedName>
    <definedName name="_xlnm._FilterDatabase" localSheetId="1" hidden="1">перечень!$A$3:$D$29</definedName>
    <definedName name="Z_0217F586_7BE2_4803_B88F_1646729DF76E_.wvu.FilterData" localSheetId="0" hidden="1">'на 01.04.2016'!$A$9:$T$1161</definedName>
    <definedName name="Z_040F7A53_882C_426B_A971_3BA4E7F819F6_.wvu.FilterData" localSheetId="0" hidden="1">'на 01.04.2016'!$A$9:$L$398</definedName>
    <definedName name="Z_05C1E2BB_B583_44DD_A8AC_FBF87A053735_.wvu.FilterData" localSheetId="0" hidden="1">'на 01.04.2016'!$A$9:$L$398</definedName>
    <definedName name="Z_05C9DD0B_EBEE_40E7_A642_8B2CDCC810BA_.wvu.FilterData" localSheetId="0" hidden="1">'на 01.04.2016'!$A$9:$L$398</definedName>
    <definedName name="Z_0623BA59_06E0_47C4_A9E0_EFF8949456C2_.wvu.FilterData" localSheetId="0" hidden="1">'на 01.04.2016'!$A$9:$L$398</definedName>
    <definedName name="Z_079216EF_F396_45DE_93AA_DF26C49F532F_.wvu.FilterData" localSheetId="0" hidden="1">'на 01.04.2016'!$A$9:$L$398</definedName>
    <definedName name="Z_081D092E_BCFD_434D_99DD_F262EBF81A7D_.wvu.FilterData" localSheetId="0" hidden="1">'на 01.04.2016'!$A$9:$L$398</definedName>
    <definedName name="Z_09EDEF91_2CA5_4F56_B67B_9D290C461670_.wvu.FilterData" localSheetId="0" hidden="1">'на 01.04.2016'!$A$9:$L$398</definedName>
    <definedName name="Z_0AC3FA68_E0C8_4657_AD81_AF6345EA501C_.wvu.FilterData" localSheetId="0" hidden="1">'на 01.04.2016'!$A$9:$L$398</definedName>
    <definedName name="Z_0B579593_C56D_4394_91C1_F024BBE56EB1_.wvu.FilterData" localSheetId="0" hidden="1">'на 01.04.2016'!$A$9:$L$398</definedName>
    <definedName name="Z_0BC55D76_817D_4871_ADFD_780685E85798_.wvu.FilterData" localSheetId="0" hidden="1">'на 01.04.2016'!$A$9:$T$1161</definedName>
    <definedName name="Z_0C6B39CB_8BE2_4437_B7EF_2B863FB64A7A_.wvu.FilterData" localSheetId="0" hidden="1">'на 01.04.2016'!$A$9:$L$398</definedName>
    <definedName name="Z_0C8C20D3_1DCE_4FE1_95B1_F35D8D398254_.wvu.FilterData" localSheetId="0" hidden="1">'на 01.04.2016'!$A$9:$L$398</definedName>
    <definedName name="Z_0CC9441C_88E9_46D0_951D_A49C84EDA8CE_.wvu.FilterData" localSheetId="0" hidden="1">'на 01.04.2016'!$A$9:$T$1161</definedName>
    <definedName name="Z_0CF3E93E_60F6_45C8_AD33_C2CE08831546_.wvu.FilterData" localSheetId="0" hidden="1">'на 01.04.2016'!$A$9:$L$398</definedName>
    <definedName name="Z_0D7F5190_D20E_42FD_AD77_53CB309C7272_.wvu.FilterData" localSheetId="0" hidden="1">'на 01.04.2016'!$A$9:$L$398</definedName>
    <definedName name="Z_0E6786D8_AC3A_48D5_9AD7_4E7485DB6D9C_.wvu.FilterData" localSheetId="0" hidden="1">'на 01.04.2016'!$A$9:$L$398</definedName>
    <definedName name="Z_105D23B5_3830_4B2C_A4D4_FBFBD3BEFB9C_.wvu.FilterData" localSheetId="0" hidden="1">'на 01.04.2016'!$A$9:$L$398</definedName>
    <definedName name="Z_12397037_6208_4B36_BC95_11438284A9DE_.wvu.FilterData" localSheetId="0" hidden="1">'на 01.04.2016'!$A$9:$L$398</definedName>
    <definedName name="Z_1315266B_953C_4E7F_B538_74B6DF400647_.wvu.FilterData" localSheetId="0" hidden="1">'на 01.04.2016'!$A$9:$L$398</definedName>
    <definedName name="Z_13E7ADA2_058C_4412_9AEA_31547694DD5C_.wvu.FilterData" localSheetId="0" hidden="1">'на 01.04.2016'!$A$9:$L$398</definedName>
    <definedName name="Z_16533C21_4A9A_450C_8A94_553B88C3A9CF_.wvu.FilterData" localSheetId="0" hidden="1">'на 01.04.2016'!$A$9:$L$398</definedName>
    <definedName name="Z_1682CF4C_6BE2_4E45_A613_382D117E51BF_.wvu.FilterData" localSheetId="0" hidden="1">'на 01.04.2016'!$A$9:$T$1161</definedName>
    <definedName name="Z_168FD5D4_D13B_47B9_8E56_61C627E3620F_.wvu.FilterData" localSheetId="0" hidden="1">'на 01.04.2016'!$A$9:$L$398</definedName>
    <definedName name="Z_176FBEC7_B2AF_4702_A894_382F81F9ECF6_.wvu.FilterData" localSheetId="0" hidden="1">'на 01.04.2016'!$A$9:$L$398</definedName>
    <definedName name="Z_17AEC02B_67B1_483A_97D2_C1C6DFD21518_.wvu.FilterData" localSheetId="0" hidden="1">'на 01.04.2016'!$A$9:$T$1161</definedName>
    <definedName name="Z_19510E6E_7565_4AC2_BCB4_A345501456B6_.wvu.FilterData" localSheetId="0" hidden="1">'на 01.04.2016'!$A$9:$L$398</definedName>
    <definedName name="Z_1ADD4354_436F_41C7_AFD6_B73FA2D9BC20_.wvu.FilterData" localSheetId="0" hidden="1">'на 01.04.2016'!$A$9:$T$1161</definedName>
    <definedName name="Z_1C3DF549_BEC3_47F7_8F0B_A96D42597ECF_.wvu.FilterData" localSheetId="0" hidden="1">'на 01.04.2016'!$A$9:$L$398</definedName>
    <definedName name="Z_1C681B2A_8932_44D9_BF50_EA5DBCC10436_.wvu.FilterData" localSheetId="0" hidden="1">'на 01.04.2016'!$A$9:$L$398</definedName>
    <definedName name="Z_1D2C2901_70D8_494F_B885_AA5F7F9A1D2E_.wvu.FilterData" localSheetId="0" hidden="1">'на 01.04.2016'!$A$9:$T$1161</definedName>
    <definedName name="Z_1F274A4D_4DCC_44CA_A1BD_90B7EE180486_.wvu.FilterData" localSheetId="0" hidden="1">'на 01.04.2016'!$A$9:$L$398</definedName>
    <definedName name="Z_1F6B5B08_FAE9_43CF_A27B_EE7ACD6D4DF6_.wvu.FilterData" localSheetId="0" hidden="1">'на 01.04.2016'!$A$9:$T$1161</definedName>
    <definedName name="Z_1FF678B1_7F2B_4362_81E7_D3C79ED64B95_.wvu.FilterData" localSheetId="0" hidden="1">'на 01.04.2016'!$A$9:$L$398</definedName>
    <definedName name="Z_216AEA56_C079_4104_83C7_B22F3C2C4895_.wvu.FilterData" localSheetId="0" hidden="1">'на 01.04.2016'!$A$9:$L$398</definedName>
    <definedName name="Z_2181C7D4_AA52_40AC_A808_5D532F9A4DB9_.wvu.FilterData" localSheetId="0" hidden="1">'на 01.04.2016'!$A$9:$L$398</definedName>
    <definedName name="Z_22A3361C_6866_4206_B8FA_E848438D95B8_.wvu.FilterData" localSheetId="0" hidden="1">'на 01.04.2016'!$A$9:$L$398</definedName>
    <definedName name="Z_24D1D1DF_90B3_41D1_82E1_05DE887CC58D_.wvu.FilterData" localSheetId="0" hidden="1">'на 01.04.2016'!$A$9:$L$398</definedName>
    <definedName name="Z_24E5C1BC_322C_4FEF_B964_F0DCC04482C1_.wvu.Cols" localSheetId="0" hidden="1">'на 01.04.2016'!#REF!,'на 01.04.2016'!#REF!</definedName>
    <definedName name="Z_24E5C1BC_322C_4FEF_B964_F0DCC04482C1_.wvu.FilterData" localSheetId="0" hidden="1">'на 01.04.2016'!$A$9:$L$398</definedName>
    <definedName name="Z_24E5C1BC_322C_4FEF_B964_F0DCC04482C1_.wvu.Rows" localSheetId="0" hidden="1">'на 01.04.2016'!#REF!</definedName>
    <definedName name="Z_26E7CD7D_71FD_4075_B268_E6444384CE7D_.wvu.FilterData" localSheetId="0" hidden="1">'на 01.04.2016'!$A$9:$L$398</definedName>
    <definedName name="Z_28008BE5_0693_468D_890E_2AE562EDDFCA_.wvu.FilterData" localSheetId="0" hidden="1">'на 01.04.2016'!$A$9:$L$398</definedName>
    <definedName name="Z_2B4EF399_1F78_4650_9196_70339D27DB54_.wvu.FilterData" localSheetId="0" hidden="1">'на 01.04.2016'!$A$9:$T$1161</definedName>
    <definedName name="Z_2C029299_5EEC_4151_A9E2_241D31E08692_.wvu.FilterData" localSheetId="0" hidden="1">'на 01.04.2016'!$A$9:$T$1161</definedName>
    <definedName name="Z_2C47EAD7_6B0B_40AB_9599_0BF3302E35F1_.wvu.FilterData" localSheetId="0" hidden="1">'на 01.04.2016'!$A$9:$L$398</definedName>
    <definedName name="Z_2D011736_53B8_48A8_8C2E_71DD995F6546_.wvu.FilterData" localSheetId="0" hidden="1">'на 01.04.2016'!$A$9:$T$1161</definedName>
    <definedName name="Z_2D918A37_6905_4BEF_BC3A_DA45E968DAC3_.wvu.FilterData" localSheetId="0" hidden="1">'на 01.04.2016'!$A$9:$L$398</definedName>
    <definedName name="Z_2DF88C31_E5A0_4DFE_877D_5A31D3992603_.wvu.Rows" localSheetId="0" hidden="1">'на 01.04.2016'!$267:$278,'на 01.04.2016'!#REF!,'на 01.04.2016'!#REF!,'на 01.04.2016'!#REF!,'на 01.04.2016'!#REF!,'на 01.04.2016'!#REF!,'на 01.04.2016'!#REF!,'на 01.04.2016'!#REF!,'на 01.04.2016'!#REF!,'на 01.04.2016'!#REF!,'на 01.04.2016'!#REF!</definedName>
    <definedName name="Z_2F3BAFC5_8792_4BC0_833F_5CB9ACB14A14_.wvu.FilterData" localSheetId="0" hidden="1">'на 01.04.2016'!$A$9:$L$398</definedName>
    <definedName name="Z_2F7AC811_CA37_46E3_866E_6E10DF43054A_.wvu.FilterData" localSheetId="0" hidden="1">'на 01.04.2016'!$A$9:$T$1161</definedName>
    <definedName name="Z_2F7AC811_CA37_46E3_866E_6E10DF43054A_.wvu.FilterData" localSheetId="1" hidden="1">перечень!$A$3:$D$29</definedName>
    <definedName name="Z_2F7AC811_CA37_46E3_866E_6E10DF43054A_.wvu.PrintArea" localSheetId="1" hidden="1">перечень!$A$1:$J$33</definedName>
    <definedName name="Z_2F7AC811_CA37_46E3_866E_6E10DF43054A_.wvu.PrintTitles" localSheetId="1" hidden="1">перечень!$3:$3</definedName>
    <definedName name="Z_31985263_3556_4B71_A26F_62706F49B320_.wvu.FilterData" localSheetId="0" hidden="1">'на 01.04.2016'!$A$9:$L$398</definedName>
    <definedName name="Z_31EABA3C_DD8D_46BF_85B1_09527EF8E816_.wvu.FilterData" localSheetId="0" hidden="1">'на 01.04.2016'!$A$9:$L$398</definedName>
    <definedName name="Z_33081AFE_875F_4448_8DBB_C2288E582829_.wvu.FilterData" localSheetId="0" hidden="1">'на 01.04.2016'!$A$9:$T$1161</definedName>
    <definedName name="Z_34587A22_A707_48EC_A6D8_8CA0D443CB5A_.wvu.FilterData" localSheetId="0" hidden="1">'на 01.04.2016'!$A$9:$T$1161</definedName>
    <definedName name="Z_34E97F8E_B808_4C29_AFA8_24160BA8B576_.wvu.FilterData" localSheetId="0" hidden="1">'на 01.04.2016'!$A$9:$L$398</definedName>
    <definedName name="Z_3597F15D_13FB_47E4_B2D7_0713796F1B32_.wvu.FilterData" localSheetId="0" hidden="1">'на 01.04.2016'!$A$9:$L$398</definedName>
    <definedName name="Z_36279478_DEDD_46A7_8B6D_9500CB65A35C_.wvu.FilterData" localSheetId="0" hidden="1">'на 01.04.2016'!$A$9:$L$398</definedName>
    <definedName name="Z_36282042_958F_4D98_9515_9E9271F26AA2_.wvu.FilterData" localSheetId="0" hidden="1">'на 01.04.2016'!$A$9:$L$398</definedName>
    <definedName name="Z_36AEB3FF_FCBC_4E21_8EFE_F20781816ED3_.wvu.FilterData" localSheetId="0" hidden="1">'на 01.04.2016'!$A$9:$L$398</definedName>
    <definedName name="Z_371CA4AD_891B_4B1D_9403_45AB26546607_.wvu.FilterData" localSheetId="0" hidden="1">'на 01.04.2016'!$A$9:$T$1161</definedName>
    <definedName name="Z_37F8CE32_8CE8_4D95_9C0E_63112E6EFFE9_.wvu.Cols" localSheetId="0" hidden="1">'на 01.04.2016'!#REF!</definedName>
    <definedName name="Z_37F8CE32_8CE8_4D95_9C0E_63112E6EFFE9_.wvu.FilterData" localSheetId="0" hidden="1">'на 01.04.2016'!$A$9:$L$398</definedName>
    <definedName name="Z_37F8CE32_8CE8_4D95_9C0E_63112E6EFFE9_.wvu.PrintArea" localSheetId="0" hidden="1">'на 01.04.2016'!$A$1:$S$398</definedName>
    <definedName name="Z_37F8CE32_8CE8_4D95_9C0E_63112E6EFFE9_.wvu.PrintTitles" localSheetId="0" hidden="1">'на 01.04.2016'!$7:$10</definedName>
    <definedName name="Z_37F8CE32_8CE8_4D95_9C0E_63112E6EFFE9_.wvu.Rows" localSheetId="0" hidden="1">'на 01.04.2016'!$267:$278,'на 01.04.2016'!$29:$34,'на 01.04.2016'!#REF!,'на 01.04.2016'!#REF!,'на 01.04.2016'!#REF!,'на 01.04.2016'!#REF!,'на 01.04.2016'!#REF!,'на 01.04.2016'!#REF!,'на 01.04.2016'!#REF!,'на 01.04.2016'!#REF!,'на 01.04.2016'!#REF!,'на 01.04.2016'!#REF!,'на 01.04.2016'!#REF!,'на 01.04.2016'!#REF!,'на 01.04.2016'!#REF!,'на 01.04.2016'!#REF!,'на 01.04.2016'!#REF!</definedName>
    <definedName name="Z_3AAEA08B_779A_471D_BFA0_0D98BF9A4FAD_.wvu.FilterData" localSheetId="0" hidden="1">'на 01.04.2016'!$A$9:$L$398</definedName>
    <definedName name="Z_3C9F72CF_10C2_48CF_BBB6_A2B9A1393F37_.wvu.FilterData" localSheetId="0" hidden="1">'на 01.04.2016'!$A$9:$L$398</definedName>
    <definedName name="Z_3D1280C8_646B_4BB2_862F_8A8207220C6A_.wvu.FilterData" localSheetId="0" hidden="1">'на 01.04.2016'!$A$9:$L$398</definedName>
    <definedName name="Z_3DB4F6FC_CE58_4083_A6ED_88DCB901BB99_.wvu.FilterData" localSheetId="0" hidden="1">'на 01.04.2016'!$A$9:$L$398</definedName>
    <definedName name="Z_3FE8ACF3_2097_4BA9_8230_2DBD30F09632_.wvu.FilterData" localSheetId="0" hidden="1">'на 01.04.2016'!$A$9:$T$1161</definedName>
    <definedName name="Z_403313B7_B74E_4D03_8AB9_B2A52A5BA330_.wvu.FilterData" localSheetId="0" hidden="1">'на 01.04.2016'!$A$9:$L$398</definedName>
    <definedName name="Z_4055661A_C391_44E3_B71B_DF824D593415_.wvu.FilterData" localSheetId="0" hidden="1">'на 01.04.2016'!$A$9:$L$398</definedName>
    <definedName name="Z_415B8653_FE9C_472E_85AE_9CFA9B00FD5E_.wvu.FilterData" localSheetId="0" hidden="1">'на 01.04.2016'!$A$9:$L$398</definedName>
    <definedName name="Z_4388DD05_A74C_4C1C_A344_6EEDB2F4B1B0_.wvu.FilterData" localSheetId="0" hidden="1">'на 01.04.2016'!$A$9:$L$398</definedName>
    <definedName name="Z_445590C0_7350_4A17_AB85_F8DCF9494ECC_.wvu.FilterData" localSheetId="0" hidden="1">'на 01.04.2016'!$A$9:$L$398</definedName>
    <definedName name="Z_45D27932_FD3D_46DE_B431_4E5606457D7F_.wvu.FilterData" localSheetId="0" hidden="1">'на 01.04.2016'!$A$9:$L$398</definedName>
    <definedName name="Z_47DE35B6_B347_4C65_8E49_C2008CA773EB_.wvu.FilterData" localSheetId="0" hidden="1">'на 01.04.2016'!$A$9:$L$398</definedName>
    <definedName name="Z_4BB7905C_0E11_42F1_848D_90186131796A_.wvu.FilterData" localSheetId="0" hidden="1">'на 01.04.2016'!$A$9:$L$398</definedName>
    <definedName name="Z_4C1FE39D_945F_4F14_94DF_F69B283DCD9F_.wvu.FilterData" localSheetId="0" hidden="1">'на 01.04.2016'!$A$9:$L$398</definedName>
    <definedName name="Z_52C40832_4D48_45A4_B802_95C62DCB5A61_.wvu.FilterData" localSheetId="0" hidden="1">'на 01.04.2016'!$A$9:$L$398</definedName>
    <definedName name="Z_55266A36_B6A9_42E1_8467_17D14F12BABD_.wvu.FilterData" localSheetId="0" hidden="1">'на 01.04.2016'!$A$9:$L$398</definedName>
    <definedName name="Z_565A1A16_6A4F_4794_B3C1_1808DC7E86C0_.wvu.FilterData" localSheetId="0" hidden="1">'на 01.04.2016'!$A$9:$L$398</definedName>
    <definedName name="Z_568C3823_FEE7_49C8_B4CF_3D48541DA65C_.wvu.FilterData" localSheetId="0" hidden="1">'на 01.04.2016'!$A$9:$L$398</definedName>
    <definedName name="Z_56C18D87_C587_43F7_9147_D7827AADF66D_.wvu.FilterData" localSheetId="0" hidden="1">'на 01.04.2016'!$A$9:$L$398</definedName>
    <definedName name="Z_5729DC83_8713_4B21_9D2C_8A74D021747E_.wvu.FilterData" localSheetId="0" hidden="1">'на 01.04.2016'!$A$9:$L$398</definedName>
    <definedName name="Z_58270B81_2C5A_44D4_84D8_B29B6BA03243_.wvu.FilterData" localSheetId="0" hidden="1">'на 01.04.2016'!$A$9:$L$398</definedName>
    <definedName name="Z_59074C03_1A19_4344_8FE1_916D5A98CD29_.wvu.FilterData" localSheetId="0" hidden="1">'на 01.04.2016'!$A$9:$T$1161</definedName>
    <definedName name="Z_59F91900_CAE9_4608_97BE_FBC0993C389F_.wvu.FilterData" localSheetId="0" hidden="1">'на 01.04.2016'!$A$9:$L$398</definedName>
    <definedName name="Z_5C13A1A0_C535_4639_90BE_9B5D72B8AEDB_.wvu.FilterData" localSheetId="0" hidden="1">'на 01.04.2016'!$A$9:$L$398</definedName>
    <definedName name="Z_5CDE7466_9008_4EE8_8F19_E26D937B15F6_.wvu.FilterData" localSheetId="0" hidden="1">'на 01.04.2016'!$A$9:$L$398</definedName>
    <definedName name="Z_60657231_C99E_4191_A90E_C546FB588843_.wvu.FilterData" localSheetId="0" hidden="1">'на 01.04.2016'!$A$9:$L$398</definedName>
    <definedName name="Z_60B33E92_3815_4061_91AA_8E38B8895054_.wvu.FilterData" localSheetId="0" hidden="1">'на 01.04.2016'!$A$9:$L$398</definedName>
    <definedName name="Z_62534477_13C5_437C_87A9_3525FC60CE4D_.wvu.FilterData" localSheetId="0" hidden="1">'на 01.04.2016'!$A$9:$T$1161</definedName>
    <definedName name="Z_62691467_BD46_47AE_A6DF_52CBD0D9817B_.wvu.FilterData" localSheetId="0" hidden="1">'на 01.04.2016'!$A$9:$L$398</definedName>
    <definedName name="Z_62F2B5AA_C3D1_4669_A4A0_184285923B8F_.wvu.FilterData" localSheetId="0" hidden="1">'на 01.04.2016'!$A$9:$T$1161</definedName>
    <definedName name="Z_63720CAA_47FE_4977_B082_29E1534276C7_.wvu.FilterData" localSheetId="0" hidden="1">'на 01.04.2016'!$A$9:$T$1161</definedName>
    <definedName name="Z_638AAAE8_8FF2_44D0_A160_BB2A9AEB5B72_.wvu.FilterData" localSheetId="0" hidden="1">'на 01.04.2016'!$A$9:$L$398</definedName>
    <definedName name="Z_63D45DC6_0D62_438A_9069_0A4378090381_.wvu.FilterData" localSheetId="0" hidden="1">'на 01.04.2016'!$A$9:$L$398</definedName>
    <definedName name="Z_64C01F03_E840_4B6E_960F_5E13E0981676_.wvu.FilterData" localSheetId="0" hidden="1">'на 01.04.2016'!$A$9:$T$1161</definedName>
    <definedName name="Z_66550ABE_0FE4_4071_B1FA_6163FA599414_.wvu.FilterData" localSheetId="0" hidden="1">'на 01.04.2016'!$A$9:$T$1161</definedName>
    <definedName name="Z_6656F77C_55F8_4E1C_A222_2E884838D2F2_.wvu.FilterData" localSheetId="0" hidden="1">'на 01.04.2016'!$A$9:$T$1161</definedName>
    <definedName name="Z_69321B6F_CF2A_4DAB_82CF_8CAAD629F257_.wvu.FilterData" localSheetId="0" hidden="1">'на 01.04.2016'!$A$9:$T$1161</definedName>
    <definedName name="Z_6BE4E62B_4F97_4F96_9638_8ADCE8F932B1_.wvu.FilterData" localSheetId="0" hidden="1">'на 01.04.2016'!$A$9:$L$398</definedName>
    <definedName name="Z_6BE735CC_AF2E_4F67_B22D_A8AB001D3353_.wvu.FilterData" localSheetId="0" hidden="1">'на 01.04.2016'!$A$9:$L$398</definedName>
    <definedName name="Z_6CF84B0C_144A_4CF4_A34E_B9147B738037_.wvu.FilterData" localSheetId="0" hidden="1">'на 01.04.2016'!$A$9:$L$398</definedName>
    <definedName name="Z_6E2D6686_B9FD_4BBA_8CD4_95C6386F5509_.wvu.FilterData" localSheetId="0" hidden="1">'на 01.04.2016'!$A$9:$L$398</definedName>
    <definedName name="Z_6F1223ED_6D7E_4BDC_97BD_57C6B16DF50B_.wvu.FilterData" localSheetId="0" hidden="1">'на 01.04.2016'!$A$9:$T$1161</definedName>
    <definedName name="Z_6F60BF81_D1A9_4E04_93E7_3EE7124B8D23_.wvu.FilterData" localSheetId="0" hidden="1">'на 01.04.2016'!$A$9:$L$398</definedName>
    <definedName name="Z_701E5EC3_E633_4389_A70E_4DD82E713CE4_.wvu.FilterData" localSheetId="0" hidden="1">'на 01.04.2016'!$A$9:$T$1161</definedName>
    <definedName name="Z_706D67E7_3361_40B2_829D_8844AB8060E2_.wvu.FilterData" localSheetId="0" hidden="1">'на 01.04.2016'!$A$9:$L$398</definedName>
    <definedName name="Z_7246383F_5A7C_4469_ABE5_F3DE99D7B98C_.wvu.FilterData" localSheetId="0" hidden="1">'на 01.04.2016'!$A$9:$L$398</definedName>
    <definedName name="Z_72971C39_5C91_4008_BD77_2DC24FDFDCB6_.wvu.FilterData" localSheetId="0" hidden="1">'на 01.04.2016'!$A$9:$T$1161</definedName>
    <definedName name="Z_742C8CE1_B323_4B6C_901C_E2B713ADDB04_.wvu.FilterData" localSheetId="0" hidden="1">'на 01.04.2016'!$A$9:$L$398</definedName>
    <definedName name="Z_762066AC_D656_4392_845D_8C6157B76764_.wvu.FilterData" localSheetId="0" hidden="1">'на 01.04.2016'!$A$9:$L$398</definedName>
    <definedName name="Z_799DB00F_141C_483B_A462_359C05A36D93_.wvu.FilterData" localSheetId="0" hidden="1">'на 01.04.2016'!$A$9:$L$398</definedName>
    <definedName name="Z_7A09065A_45D5_4C53_B9DD_121DF6719D64_.wvu.FilterData" localSheetId="0" hidden="1">'на 01.04.2016'!$A$9:$L$398</definedName>
    <definedName name="Z_7AE14342_BF53_4FA2_8C85_1038D8BA9596_.wvu.FilterData" localSheetId="0" hidden="1">'на 01.04.2016'!$A$9:$L$398</definedName>
    <definedName name="Z_7BC27702_AD83_4B6E_860E_D694439F877D_.wvu.FilterData" localSheetId="0" hidden="1">'на 01.04.2016'!$A$9:$L$398</definedName>
    <definedName name="Z_7DB24378_D193_4D04_9739_831C8625EEAE_.wvu.FilterData" localSheetId="0" hidden="1">'на 01.04.2016'!$A$9:$T$386</definedName>
    <definedName name="Z_81403331_C5EB_4760_B273_D3D9C8D43951_.wvu.FilterData" localSheetId="0" hidden="1">'на 01.04.2016'!$A$9:$L$398</definedName>
    <definedName name="Z_8280D1E0_5055_49CD_A383_D6B2F2EBD512_.wvu.FilterData" localSheetId="0" hidden="1">'на 01.04.2016'!$A$9:$L$398</definedName>
    <definedName name="Z_8462E4B7_FF49_4401_9CB1_027D70C3D86B_.wvu.FilterData" localSheetId="0" hidden="1">'на 01.04.2016'!$A$9:$L$398</definedName>
    <definedName name="Z_8649CC96_F63A_4F83_8C89_AA8F47AC05F3_.wvu.FilterData" localSheetId="0" hidden="1">'на 01.04.2016'!$A$9:$L$398</definedName>
    <definedName name="Z_87AE545F_036F_4E8B_9D04_AE59AB8BAC14_.wvu.FilterData" localSheetId="0" hidden="1">'на 01.04.2016'!$A$9:$L$398</definedName>
    <definedName name="Z_8878B53B_0E8A_4A11_8A26_C2AC9BB8A4A9_.wvu.FilterData" localSheetId="0" hidden="1">'на 01.04.2016'!$A$9:$L$398</definedName>
    <definedName name="Z_8C654415_86D2_479D_A511_8A4B3774E375_.wvu.FilterData" localSheetId="0" hidden="1">'на 01.04.2016'!$A$9:$L$398</definedName>
    <definedName name="Z_8CAD663B_CD5E_4846_B4FD_69BCB6D1EB12_.wvu.FilterData" localSheetId="0" hidden="1">'на 01.04.2016'!$A$9:$L$398</definedName>
    <definedName name="Z_8CB267BE_E783_4914_8FFF_50D79F1D75CF_.wvu.FilterData" localSheetId="0" hidden="1">'на 01.04.2016'!$A$9:$L$398</definedName>
    <definedName name="Z_8D7BE686_9FAF_4C26_8FD5_5395E55E0797_.wvu.FilterData" localSheetId="0" hidden="1">'на 01.04.2016'!$A$9:$L$398</definedName>
    <definedName name="Z_8D8D2F4C_3B7E_4C1F_A367_4BA418733E1A_.wvu.FilterData" localSheetId="0" hidden="1">'на 01.04.2016'!$A$9:$L$398</definedName>
    <definedName name="Z_8E62A2BE_7CE7_496E_AC79_F133ABDC98BF_.wvu.FilterData" localSheetId="0" hidden="1">'на 01.04.2016'!$A$9:$L$398</definedName>
    <definedName name="Z_935DFEC4_8817_4BB5_A846_9674D5A05EE9_.wvu.FilterData" localSheetId="0" hidden="1">'на 01.04.2016'!$A$9:$L$398</definedName>
    <definedName name="Z_94E3B816_367C_44F4_94FC_13D42F694C13_.wvu.FilterData" localSheetId="0" hidden="1">'на 01.04.2016'!$A$9:$T$1161</definedName>
    <definedName name="Z_95B5A563_A81C_425C_AC80_18232E0FA0F2_.wvu.FilterData" localSheetId="0" hidden="1">'на 01.04.2016'!$A$9:$L$398</definedName>
    <definedName name="Z_96167660_EA8B_4F7D_87A1_785E97B459B3_.wvu.FilterData" localSheetId="0" hidden="1">'на 01.04.2016'!$A$9:$L$398</definedName>
    <definedName name="Z_96879477_4713_4ABC_982A_7EB1C07B4DED_.wvu.FilterData" localSheetId="0" hidden="1">'на 01.04.2016'!$A$9:$L$398</definedName>
    <definedName name="Z_97B55429_A18E_43B5_9AF8_FE73FCDE4BBB_.wvu.FilterData" localSheetId="0" hidden="1">'на 01.04.2016'!$A$9:$T$1161</definedName>
    <definedName name="Z_97F74FDF_2C27_4D85_A3A7_1EF51A8A2DFF_.wvu.FilterData" localSheetId="0" hidden="1">'на 01.04.2016'!$A$9:$L$398</definedName>
    <definedName name="Z_9A769443_7DFA_43D5_AB26_6F2EEF53DAF1_.wvu.FilterData" localSheetId="0" hidden="1">'на 01.04.2016'!$A$9:$L$398</definedName>
    <definedName name="Z_9C310551_EC8B_4B87_B5AF_39FC532C6FE3_.wvu.FilterData" localSheetId="0" hidden="1">'на 01.04.2016'!$A$9:$L$398</definedName>
    <definedName name="Z_9D24C81C_5B18_4B40_BF88_7236C9CAE366_.wvu.FilterData" localSheetId="0" hidden="1">'на 01.04.2016'!$A$9:$L$398</definedName>
    <definedName name="Z_9E943B7D_D4C7_443F_BC4C_8AB90546D8A5_.wvu.Cols" localSheetId="0" hidden="1">'на 01.04.2016'!#REF!,'на 01.04.2016'!$T:$V</definedName>
    <definedName name="Z_9E943B7D_D4C7_443F_BC4C_8AB90546D8A5_.wvu.FilterData" localSheetId="0" hidden="1">'на 01.04.2016'!$A$5:$T$386</definedName>
    <definedName name="Z_9E943B7D_D4C7_443F_BC4C_8AB90546D8A5_.wvu.PrintTitles" localSheetId="0" hidden="1">'на 01.04.2016'!$7:$10</definedName>
    <definedName name="Z_9E943B7D_D4C7_443F_BC4C_8AB90546D8A5_.wvu.Rows" localSheetId="0" hidden="1">'на 01.04.2016'!#REF!,'на 01.04.2016'!$267:$278,'на 01.04.2016'!#REF!,'на 01.04.2016'!#REF!,'на 01.04.2016'!#REF!,'на 01.04.2016'!#REF!,'на 01.04.2016'!#REF!,'на 01.04.2016'!#REF!,'на 01.04.2016'!#REF!,'на 01.04.2016'!#REF!,'на 01.04.2016'!#REF!,'на 01.04.2016'!#REF!,'на 01.04.2016'!#REF!,'на 01.04.2016'!#REF!,'на 01.04.2016'!#REF!,'на 01.04.2016'!#REF!,'на 01.04.2016'!#REF!,'на 01.04.2016'!#REF!,'на 01.04.2016'!#REF!,'на 01.04.2016'!#REF!</definedName>
    <definedName name="Z_9EC99D85_9CBB_4D41_A0AC_5A782960B43C_.wvu.FilterData" localSheetId="0" hidden="1">'на 01.04.2016'!$A$9:$L$398</definedName>
    <definedName name="Z_A0EB0A04_1124_498B_8C4B_C1E25B53C1A8_.wvu.FilterData" localSheetId="0" hidden="1">'на 01.04.2016'!$A$9:$L$398</definedName>
    <definedName name="Z_A2611F3A_C06C_4662_B39E_6F08BA7C9B14_.wvu.FilterData" localSheetId="0" hidden="1">'на 01.04.2016'!$A$9:$L$398</definedName>
    <definedName name="Z_A28DA500_33FC_4913_B21A_3E2D7ED7A130_.wvu.FilterData" localSheetId="0" hidden="1">'на 01.04.2016'!$A$9:$L$398</definedName>
    <definedName name="Z_A62258B9_7768_4C4F_AFFC_537782E81CFF_.wvu.FilterData" localSheetId="0" hidden="1">'на 01.04.2016'!$A$9:$L$398</definedName>
    <definedName name="Z_A65D4FF6_26A1_47FE_AF98_41E05002FB1E_.wvu.FilterData" localSheetId="0" hidden="1">'на 01.04.2016'!$A$9:$L$398</definedName>
    <definedName name="Z_A6B98527_7CBF_4E4D_BDEA_9334A3EB779F_.wvu.Cols" localSheetId="0" hidden="1">'на 01.04.2016'!$D:$F,'на 01.04.2016'!$Q:$R,'на 01.04.2016'!$T:$CV</definedName>
    <definedName name="Z_A6B98527_7CBF_4E4D_BDEA_9334A3EB779F_.wvu.FilterData" localSheetId="0" hidden="1">'на 01.04.2016'!$A$9:$T$1161</definedName>
    <definedName name="Z_A6B98527_7CBF_4E4D_BDEA_9334A3EB779F_.wvu.FilterData" localSheetId="1" hidden="1">перечень!$A$3:$D$29</definedName>
    <definedName name="Z_A6B98527_7CBF_4E4D_BDEA_9334A3EB779F_.wvu.PrintArea" localSheetId="0" hidden="1">'на 01.04.2016'!$A$1:$CH$954</definedName>
    <definedName name="Z_A6B98527_7CBF_4E4D_BDEA_9334A3EB779F_.wvu.PrintArea" localSheetId="1" hidden="1">перечень!$A$1:$J$33</definedName>
    <definedName name="Z_A6B98527_7CBF_4E4D_BDEA_9334A3EB779F_.wvu.PrintTitles" localSheetId="0" hidden="1">'на 01.04.2016'!$7:$9</definedName>
    <definedName name="Z_A6B98527_7CBF_4E4D_BDEA_9334A3EB779F_.wvu.PrintTitles" localSheetId="1" hidden="1">перечень!$3:$3</definedName>
    <definedName name="Z_A98C96B5_CE3A_4FF9_B3E5_0DBB66ADC5BB_.wvu.FilterData" localSheetId="0" hidden="1">'на 01.04.2016'!$A$9:$L$398</definedName>
    <definedName name="Z_AA4C7BF5_07E0_4095_B165_D2AF600190FA_.wvu.FilterData" localSheetId="0" hidden="1">'на 01.04.2016'!$A$9:$L$398</definedName>
    <definedName name="Z_AAC4B5AB_1913_4D9C_A1FF_BD9345E009EB_.wvu.FilterData" localSheetId="0" hidden="1">'на 01.04.2016'!$A$9:$L$398</definedName>
    <definedName name="Z_AF01D870_77CB_46A2_A95B_3A27FF42EAA8_.wvu.FilterData" localSheetId="0" hidden="1">'на 01.04.2016'!$A$9:$L$398</definedName>
    <definedName name="Z_AF1AEFF5_9892_4FCB_BD3E_6CF1CEE1B71B_.wvu.FilterData" localSheetId="0" hidden="1">'на 01.04.2016'!$A$9:$T$1161</definedName>
    <definedName name="Z_B180D137_9F25_4AD4_9057_37928F1867A8_.wvu.FilterData" localSheetId="0" hidden="1">'на 01.04.2016'!$A$9:$L$398</definedName>
    <definedName name="Z_B246A3A0_6AE0_4610_AE7A_F7490C26DBCA_.wvu.FilterData" localSheetId="0" hidden="1">'на 01.04.2016'!$A$9:$T$1161</definedName>
    <definedName name="Z_B2D38EAC_E767_43A7_B7A2_621639FE347D_.wvu.FilterData" localSheetId="0" hidden="1">'на 01.04.2016'!$A$9:$L$398</definedName>
    <definedName name="Z_B3339176_D3D0_4D7A_8AAB_C0B71F942A93_.wvu.FilterData" localSheetId="0" hidden="1">'на 01.04.2016'!$A$9:$L$398</definedName>
    <definedName name="Z_B45FAC42_679D_43AB_B511_9E5492CAC2DB_.wvu.FilterData" localSheetId="0" hidden="1">'на 01.04.2016'!$A$9:$L$398</definedName>
    <definedName name="Z_B5533D56_E1AE_4DE7_8436_EF9CA55A4943_.wvu.FilterData" localSheetId="0" hidden="1">'на 01.04.2016'!$A$9:$T$1161</definedName>
    <definedName name="Z_B56BEF44_39DC_4F5B_A5E5_157C237832AF_.wvu.FilterData" localSheetId="0" hidden="1">'на 01.04.2016'!$A$9:$L$398</definedName>
    <definedName name="Z_B7A4DC29_6CA3_48BD_BD2B_5EA61D250392_.wvu.FilterData" localSheetId="0" hidden="1">'на 01.04.2016'!$A$9:$L$398</definedName>
    <definedName name="Z_B7F67755_3086_43A6_86E7_370F80E61BD0_.wvu.FilterData" localSheetId="0" hidden="1">'на 01.04.2016'!$A$9:$L$398</definedName>
    <definedName name="Z_BE442298_736F_47F5_9592_76FFCCDA59DB_.wvu.FilterData" localSheetId="0" hidden="1">'на 01.04.2016'!$A$9:$L$398</definedName>
    <definedName name="Z_BF65F093_304D_44F0_BF26_E5F8F9093CF5_.wvu.FilterData" localSheetId="0" hidden="1">'на 01.04.2016'!$A$9:$T$386</definedName>
    <definedName name="Z_C2E7FF11_4F7B_4EA9_AD45_A8385AC4BC24_.wvu.FilterData" localSheetId="0" hidden="1">'на 01.04.2016'!$A$9:$L$398</definedName>
    <definedName name="Z_C3E7B974_7E68_49C9_8A66_DEBBC3D71CB8_.wvu.FilterData" localSheetId="0" hidden="1">'на 01.04.2016'!$A$9:$L$398</definedName>
    <definedName name="Z_C47D5376_4107_461D_B353_0F0CCA5A27B8_.wvu.FilterData" localSheetId="0" hidden="1">'на 01.04.2016'!$A$9:$L$398</definedName>
    <definedName name="Z_C55D9313_9108_41CA_AD0E_FE2F7292C638_.wvu.FilterData" localSheetId="0" hidden="1">'на 01.04.2016'!$A$9:$L$398</definedName>
    <definedName name="Z_C5D84F85_3611_4C2A_903D_ECFF3A3DA3D9_.wvu.FilterData" localSheetId="0" hidden="1">'на 01.04.2016'!$A$9:$L$398</definedName>
    <definedName name="Z_C74598AC_1D4B_466D_8455_294C1A2E69BB_.wvu.FilterData" localSheetId="0" hidden="1">'на 01.04.2016'!$A$9:$L$398</definedName>
    <definedName name="Z_C8C7D91A_0101_429D_A7C4_25C2A366909A_.wvu.Cols" localSheetId="0" hidden="1">'на 01.04.2016'!$O:$O,'на 01.04.2016'!#REF!</definedName>
    <definedName name="Z_C8C7D91A_0101_429D_A7C4_25C2A366909A_.wvu.FilterData" localSheetId="0" hidden="1">'на 01.04.2016'!$A$9:$T$386</definedName>
    <definedName name="Z_C8C7D91A_0101_429D_A7C4_25C2A366909A_.wvu.Rows" localSheetId="0" hidden="1">'на 01.04.2016'!$267:$278,'на 01.04.2016'!#REF!,'на 01.04.2016'!#REF!,'на 01.04.2016'!#REF!,'на 01.04.2016'!#REF!,'на 01.04.2016'!#REF!,'на 01.04.2016'!#REF!,'на 01.04.2016'!#REF!,'на 01.04.2016'!#REF!,'на 01.04.2016'!#REF!</definedName>
    <definedName name="Z_C98B4A4E_FC1F_45B3_ABB0_7DC9BD4B8057_.wvu.FilterData" localSheetId="0" hidden="1">'на 01.04.2016'!$A$9:$L$398</definedName>
    <definedName name="Z_CAAD7F8A_A328_4C0A_9ECF_2AD83A08D699_.wvu.FilterData" localSheetId="0" hidden="1">'на 01.04.2016'!$A$9:$L$398</definedName>
    <definedName name="Z_CB1A56DC_A135_41E6_8A02_AE4E518C879F_.wvu.FilterData" localSheetId="0" hidden="1">'на 01.04.2016'!$A$9:$T$1161</definedName>
    <definedName name="Z_CB1A56DC_A135_41E6_8A02_AE4E518C879F_.wvu.FilterData" localSheetId="1" hidden="1">перечень!$A$3:$D$29</definedName>
    <definedName name="Z_CB1A56DC_A135_41E6_8A02_AE4E518C879F_.wvu.PrintArea" localSheetId="1" hidden="1">перечень!$A$1:$J$33</definedName>
    <definedName name="Z_CB1A56DC_A135_41E6_8A02_AE4E518C879F_.wvu.PrintTitles" localSheetId="1" hidden="1">перечень!$3:$3</definedName>
    <definedName name="Z_CB4880DD_CE83_4DFC_BBA7_70687256D5A4_.wvu.FilterData" localSheetId="0" hidden="1">'на 01.04.2016'!$A$9:$L$398</definedName>
    <definedName name="Z_CBF12BD1_A071_4448_8003_32E74F40E3E3_.wvu.FilterData" localSheetId="0" hidden="1">'на 01.04.2016'!$A$9:$L$398</definedName>
    <definedName name="Z_CBF9D894_3FD2_4B68_BAC8_643DB23851C0_.wvu.FilterData" localSheetId="0" hidden="1">'на 01.04.2016'!$A$9:$L$398</definedName>
    <definedName name="Z_CBF9D894_3FD2_4B68_BAC8_643DB23851C0_.wvu.Rows" localSheetId="0" hidden="1">'на 01.04.2016'!$267:$278,'на 01.04.2016'!#REF!,'на 01.04.2016'!#REF!,'на 01.04.2016'!#REF!</definedName>
    <definedName name="Z_CCC17219_B1A3_4C6B_B903_0E4550432FD0_.wvu.FilterData" localSheetId="0" hidden="1">'на 01.04.2016'!$A$9:$L$398</definedName>
    <definedName name="Z_D20DFCFE_63F9_4265_B37B_4F36C46DF159_.wvu.Cols" localSheetId="0" hidden="1">'на 01.04.2016'!$D:$F,'на 01.04.2016'!$Q:$R,'на 01.04.2016'!$T:$T</definedName>
    <definedName name="Z_D20DFCFE_63F9_4265_B37B_4F36C46DF159_.wvu.FilterData" localSheetId="0" hidden="1">'на 01.04.2016'!$A$9:$T$1161</definedName>
    <definedName name="Z_D20DFCFE_63F9_4265_B37B_4F36C46DF159_.wvu.FilterData" localSheetId="1" hidden="1">перечень!$A$3:$D$29</definedName>
    <definedName name="Z_D20DFCFE_63F9_4265_B37B_4F36C46DF159_.wvu.PrintArea" localSheetId="0" hidden="1">'на 01.04.2016'!$A$1:$S$954</definedName>
    <definedName name="Z_D20DFCFE_63F9_4265_B37B_4F36C46DF159_.wvu.PrintArea" localSheetId="1" hidden="1">перечень!$A$1:$J$33</definedName>
    <definedName name="Z_D20DFCFE_63F9_4265_B37B_4F36C46DF159_.wvu.PrintTitles" localSheetId="0" hidden="1">'на 01.04.2016'!$7:$10</definedName>
    <definedName name="Z_D20DFCFE_63F9_4265_B37B_4F36C46DF159_.wvu.PrintTitles" localSheetId="1" hidden="1">перечень!$3:$3</definedName>
    <definedName name="Z_D20DFCFE_63F9_4265_B37B_4F36C46DF159_.wvu.Rows" localSheetId="0" hidden="1">'на 01.04.2016'!$87:$87,'на 01.04.2016'!$195:$195,'на 01.04.2016'!$303:$320,'на 01.04.2016'!$349:$349</definedName>
    <definedName name="Z_D298563F_7459_410D_A6E1_6B1CDFA6DAA7_.wvu.FilterData" localSheetId="0" hidden="1">'на 01.04.2016'!$A$9:$T$1161</definedName>
    <definedName name="Z_D343F548_3DE6_4716_9B8B_0FF1DF1B1DE3_.wvu.FilterData" localSheetId="0" hidden="1">'на 01.04.2016'!$A$9:$L$398</definedName>
    <definedName name="Z_D3C3EFC2_493C_4B9B_BC16_8147B08F8F65_.wvu.FilterData" localSheetId="0" hidden="1">'на 01.04.2016'!$A$9:$L$398</definedName>
    <definedName name="Z_D3F31BC4_4CDA_431B_BA5F_ADE76A923760_.wvu.FilterData" localSheetId="0" hidden="1">'на 01.04.2016'!$A$9:$L$398</definedName>
    <definedName name="Z_D45ABB34_16CC_462D_8459_2034D47F465D_.wvu.FilterData" localSheetId="0" hidden="1">'на 01.04.2016'!$A$9:$L$398</definedName>
    <definedName name="Z_D479007E_A9E8_4307_A3E8_18A2BB5C55F2_.wvu.FilterData" localSheetId="0" hidden="1">'на 01.04.2016'!$A$9:$T$1161</definedName>
    <definedName name="Z_D48CEF89_B01B_4E1D_92B4_235EA4A40F11_.wvu.FilterData" localSheetId="0" hidden="1">'на 01.04.2016'!$A$9:$T$1161</definedName>
    <definedName name="Z_D5317C3A_3EDA_404B_818D_EAF558810951_.wvu.FilterData" localSheetId="0" hidden="1">'на 01.04.2016'!$A$9:$L$398</definedName>
    <definedName name="Z_D537FB3B_712D_486A_BA32_4F73BEB2AA19_.wvu.FilterData" localSheetId="0" hidden="1">'на 01.04.2016'!$A$9:$L$398</definedName>
    <definedName name="Z_D6730C21_0555_4F4D_B589_9DE5CFF9C442_.wvu.FilterData" localSheetId="0" hidden="1">'на 01.04.2016'!$A$9:$L$398</definedName>
    <definedName name="Z_D7BC8E82_4392_4806_9DAE_D94253790B9C_.wvu.Cols" localSheetId="0" hidden="1">'на 01.04.2016'!$D:$F,'на 01.04.2016'!$Q:$R,'на 01.04.2016'!$T:$CV</definedName>
    <definedName name="Z_D7BC8E82_4392_4806_9DAE_D94253790B9C_.wvu.FilterData" localSheetId="0" hidden="1">'на 01.04.2016'!$A$9:$T$1161</definedName>
    <definedName name="Z_D7BC8E82_4392_4806_9DAE_D94253790B9C_.wvu.FilterData" localSheetId="1" hidden="1">перечень!$A$3:$D$29</definedName>
    <definedName name="Z_D7BC8E82_4392_4806_9DAE_D94253790B9C_.wvu.PrintArea" localSheetId="0" hidden="1">'на 01.04.2016'!$A$1:$CH$954</definedName>
    <definedName name="Z_D7BC8E82_4392_4806_9DAE_D94253790B9C_.wvu.PrintArea" localSheetId="1" hidden="1">перечень!$A$1:$J$33</definedName>
    <definedName name="Z_D7BC8E82_4392_4806_9DAE_D94253790B9C_.wvu.PrintTitles" localSheetId="0" hidden="1">'на 01.04.2016'!$7:$9</definedName>
    <definedName name="Z_D7BC8E82_4392_4806_9DAE_D94253790B9C_.wvu.PrintTitles" localSheetId="1" hidden="1">перечень!$3:$3</definedName>
    <definedName name="Z_D8418465_ECB6_40A4_8538_9D6D02B4E5CE_.wvu.FilterData" localSheetId="0" hidden="1">'на 01.04.2016'!$A$9:$L$398</definedName>
    <definedName name="Z_D8836A46_4276_4875_86A1_BB0E2B53006C_.wvu.FilterData" localSheetId="0" hidden="1">'на 01.04.2016'!$A$9:$L$398</definedName>
    <definedName name="Z_D8EBE17E_7A1A_4392_901C_A4C8DD4BAF28_.wvu.FilterData" localSheetId="0" hidden="1">'на 01.04.2016'!$A$9:$L$398</definedName>
    <definedName name="Z_D97BC9A1_860C_45CB_8FAD_B69CEE39193C_.wvu.FilterData" localSheetId="0" hidden="1">'на 01.04.2016'!$A$9:$L$398</definedName>
    <definedName name="Z_DC263B7F_7E05_4E66_AE9F_05D6DDE635B1_.wvu.FilterData" localSheetId="0" hidden="1">'на 01.04.2016'!$A$9:$L$398</definedName>
    <definedName name="Z_DC796824_ECED_4590_A3E8_8D5A3534C637_.wvu.FilterData" localSheetId="0" hidden="1">'на 01.04.2016'!$A$9:$L$398</definedName>
    <definedName name="Z_DCC1B134_1BA2_418E_B1D0_0938D8743370_.wvu.FilterData" localSheetId="0" hidden="1">'на 01.04.2016'!$A$9:$L$398</definedName>
    <definedName name="Z_DDA68DE5_EF86_4A52_97CD_589088C5FE7A_.wvu.FilterData" localSheetId="0" hidden="1">'на 01.04.2016'!$A$9:$L$398</definedName>
    <definedName name="Z_DE2C3999_6F3E_4D24_86CF_8803BF5FAA48_.wvu.FilterData" localSheetId="0" hidden="1">'на 01.04.2016'!$A$9:$T$386</definedName>
    <definedName name="Z_DEA6EDB2_F27D_4C8F_B061_FD80BEC5543F_.wvu.FilterData" localSheetId="0" hidden="1">'на 01.04.2016'!$A$9:$L$398</definedName>
    <definedName name="Z_DECE3245_1BE4_4A3F_B644_E8DE80612C1E_.wvu.FilterData" localSheetId="0" hidden="1">'на 01.04.2016'!$A$9:$T$1161</definedName>
    <definedName name="Z_DFB08918_D5A4_4224_AEA5_63620C0D53DD_.wvu.FilterData" localSheetId="0" hidden="1">'на 01.04.2016'!$A$9:$T$1161</definedName>
    <definedName name="Z_E0B34E03_0754_4713_9A98_5ACEE69C9E71_.wvu.FilterData" localSheetId="0" hidden="1">'на 01.04.2016'!$A$9:$L$398</definedName>
    <definedName name="Z_E1E7843B_3EC3_4FFF_9B1C_53E7DE6A4004_.wvu.FilterData" localSheetId="0" hidden="1">'на 01.04.2016'!$A$9:$L$398</definedName>
    <definedName name="Z_E25FE844_1AD8_4E16_B2DB_9033A702F13A_.wvu.FilterData" localSheetId="0" hidden="1">'на 01.04.2016'!$A$9:$L$398</definedName>
    <definedName name="Z_E2861A4E_263A_4BE6_9223_2DA352B0AD2D_.wvu.FilterData" localSheetId="0" hidden="1">'на 01.04.2016'!$A$9:$L$398</definedName>
    <definedName name="Z_E2FB76DF_1C94_4620_8087_FEE12FDAA3D2_.wvu.FilterData" localSheetId="0" hidden="1">'на 01.04.2016'!$A$9:$L$398</definedName>
    <definedName name="Z_E3C6ECC1_0F12_435D_9B36_B23F6133337F_.wvu.FilterData" localSheetId="0" hidden="1">'на 01.04.2016'!$A$9:$L$398</definedName>
    <definedName name="Z_E88E1D11_18C0_4724_9D4F_2C85DDF57564_.wvu.FilterData" localSheetId="0" hidden="1">'на 01.04.2016'!$A$9:$L$398</definedName>
    <definedName name="Z_EA234825_5817_4C50_AC45_83D70F061045_.wvu.FilterData" localSheetId="0" hidden="1">'на 01.04.2016'!$A$9:$T$1161</definedName>
    <definedName name="Z_EA769D6D_3269_481D_9974_BC10C6C55FF6_.wvu.FilterData" localSheetId="0" hidden="1">'на 01.04.2016'!$A$9:$L$398</definedName>
    <definedName name="Z_EBCDBD63_50FE_4D52_B280_2A723FA77236_.wvu.FilterData" localSheetId="0" hidden="1">'на 01.04.2016'!$A$9:$L$398</definedName>
    <definedName name="Z_ED74FBD3_DF35_4798_8C2A_7ADA46D140AA_.wvu.FilterData" localSheetId="0" hidden="1">'на 01.04.2016'!$A$9:$L$398</definedName>
    <definedName name="Z_EFFADE78_6F23_4B5D_AE74_3E82BA29B398_.wvu.FilterData" localSheetId="0" hidden="1">'на 01.04.2016'!$A$9:$L$398</definedName>
    <definedName name="Z_F140A98E_30AA_4FD0_8B93_08F8951EDE5E_.wvu.FilterData" localSheetId="0" hidden="1">'на 01.04.2016'!$A$9:$L$398</definedName>
    <definedName name="Z_F2110B0B_AAE7_42F0_B553_C360E9249AD4_.wvu.Cols" localSheetId="0" hidden="1">'на 01.04.2016'!$D:$F,'на 01.04.2016'!$Q:$R,'на 01.04.2016'!$T:$CV</definedName>
    <definedName name="Z_F2110B0B_AAE7_42F0_B553_C360E9249AD4_.wvu.FilterData" localSheetId="0" hidden="1">'на 01.04.2016'!$A$9:$T$1161</definedName>
    <definedName name="Z_F2110B0B_AAE7_42F0_B553_C360E9249AD4_.wvu.FilterData" localSheetId="1" hidden="1">перечень!$A$3:$D$29</definedName>
    <definedName name="Z_F2110B0B_AAE7_42F0_B553_C360E9249AD4_.wvu.PrintArea" localSheetId="0" hidden="1">'на 01.04.2016'!$A$1:$CH$954</definedName>
    <definedName name="Z_F2110B0B_AAE7_42F0_B553_C360E9249AD4_.wvu.PrintArea" localSheetId="1" hidden="1">перечень!$A$1:$J$33</definedName>
    <definedName name="Z_F2110B0B_AAE7_42F0_B553_C360E9249AD4_.wvu.PrintTitles" localSheetId="0" hidden="1">'на 01.04.2016'!$7:$9</definedName>
    <definedName name="Z_F2110B0B_AAE7_42F0_B553_C360E9249AD4_.wvu.PrintTitles" localSheetId="1" hidden="1">перечень!$3:$3</definedName>
    <definedName name="Z_F8CD48ED_A67F_492E_A417_09D352E93E12_.wvu.FilterData" localSheetId="0" hidden="1">'на 01.04.2016'!$A$9:$L$398</definedName>
    <definedName name="Z_F9F96D65_7E5D_4EDB_B47B_CD800EE8793F_.wvu.FilterData" localSheetId="0" hidden="1">'на 01.04.2016'!$A$9:$L$398</definedName>
    <definedName name="Z_FAEA1540_FB92_4A7F_8E18_381E2C6FAF74_.wvu.FilterData" localSheetId="0" hidden="1">'на 01.04.2016'!$A$9:$L$398</definedName>
    <definedName name="Z_FBEEEF36_B47B_4551_8D8A_904E9E1222D4_.wvu.FilterData" localSheetId="0" hidden="1">'на 01.04.2016'!$A$9:$L$398</definedName>
    <definedName name="Z_FD0E1B66_1ED2_4768_AEAA_4813773FCD1B_.wvu.FilterData" localSheetId="0" hidden="1">'на 01.04.2016'!$A$9:$L$398</definedName>
    <definedName name="Z_FD5CEF9A_4499_4018_A32D_B5C5AF11D935_.wvu.FilterData" localSheetId="0" hidden="1">'на 01.04.2016'!$A$9:$T$1161</definedName>
    <definedName name="Z_FF7CC20D_CA9E_46D2_A113_9EB09E8A7DF6_.wvu.FilterData" localSheetId="0" hidden="1">'на 01.04.2016'!$A$9:$L$398</definedName>
    <definedName name="_xlnm.Print_Titles" localSheetId="0">'на 01.04.2016'!$7:$10</definedName>
    <definedName name="_xlnm.Print_Titles" localSheetId="1">перечень!$3:$3</definedName>
    <definedName name="_xlnm.Print_Area" localSheetId="0">'на 01.04.2016'!$A$1:$S$954</definedName>
    <definedName name="_xlnm.Print_Area" localSheetId="1">перечень!$A$1:$J$33</definedName>
  </definedNames>
  <calcPr calcId="152511" fullPrecision="0"/>
  <customWorkbookViews>
    <customWorkbookView name="Коптеева Елена Анатольевна - Личное представление" guid="{2F7AC811-CA37-46E3-866E-6E10DF43054A}" mergeInterval="0" personalView="1" maximized="1" windowWidth="1276" windowHeight="799" tabRatio="698" activeSheetId="1"/>
    <customWorkbookView name="Михальченко Светлана Николаевна - Личное представление" guid="{D7BC8E82-4392-4806-9DAE-D94253790B9C}" mergeInterval="0" personalView="1" maximized="1" windowWidth="1276" windowHeight="759" tabRatio="501" activeSheetId="1" showComments="commIndAndComment"/>
    <customWorkbookView name="Морычева Надежда Николаевна - Личное представление" guid="{A6B98527-7CBF-4E4D-BDEA-9334A3EB779F}" mergeInterval="0" personalView="1" maximized="1" xWindow="-8" yWindow="-8" windowWidth="1296" windowHeight="1000" tabRatio="501" activeSheetId="1"/>
    <customWorkbookView name="Анастасия Вячеславовна - Личное представление" guid="{F2110B0B-AAE7-42F0-B553-C360E9249AD4}" mergeInterval="0" personalView="1" maximized="1" windowWidth="1276" windowHeight="779" tabRatio="501"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Admin - Личное представление" guid="{2DF88C31-E5A0-4DFE-877D-5A31D3992603}" mergeInterval="0" personalView="1" maximized="1" windowWidth="1276" windowHeight="719" tabRatio="772" activeSheetId="1"/>
    <customWorkbookView name="Елена - Личное представление" guid="{24E5C1BC-322C-4FEF-B964-F0DCC04482C1}" mergeInterval="0" personalView="1" maximized="1" xWindow="1" yWindow="1" windowWidth="1024" windowHeight="547" tabRatio="896" activeSheetId="1"/>
    <customWorkbookView name="BLACKGIRL - Личное представление" guid="{37F8CE32-8CE8-4D95-9C0E-63112E6EFFE9}" mergeInterval="0" personalView="1" maximized="1" windowWidth="1020" windowHeight="576" tabRatio="441" activeSheetId="3"/>
    <customWorkbookView name="1 - Личное представление" guid="{CBF9D894-3FD2-4B68-BAC8-643DB23851C0}" mergeInterval="0" personalView="1" maximized="1" xWindow="1" yWindow="1" windowWidth="1733" windowHeight="798" tabRatio="772" activeSheetId="1"/>
    <customWorkbookView name="Пользователь - Личное представление" guid="{C8C7D91A-0101-429D-A7C4-25C2A366909A}" mergeInterval="0" personalView="1" maximized="1" windowWidth="1264" windowHeight="759" tabRatio="518" activeSheetId="1"/>
    <customWorkbookView name="Соловьёва Ольга Валерьевна - Личное представление" guid="{CB1A56DC-A135-41E6-8A02-AE4E518C879F}" mergeInterval="0" personalView="1" maximized="1" windowWidth="1760" windowHeight="822" tabRatio="623" activeSheetId="1" showComments="commIndAndComment"/>
    <customWorkbookView name="User - Личное представление" guid="{D20DFCFE-63F9-4265-B37B-4F36C46DF159}" mergeInterval="0" personalView="1" maximized="1" xWindow="-8" yWindow="-8" windowWidth="1296" windowHeight="1000" tabRatio="518" activeSheetId="1"/>
  </customWorkbookViews>
  <fileRecoveryPr autoRecover="0"/>
</workbook>
</file>

<file path=xl/calcChain.xml><?xml version="1.0" encoding="utf-8"?>
<calcChain xmlns="http://schemas.openxmlformats.org/spreadsheetml/2006/main">
  <c r="H414" i="1" l="1"/>
  <c r="H413" i="1"/>
  <c r="N658" i="1" l="1"/>
  <c r="N659" i="1"/>
  <c r="T404" i="1" l="1"/>
  <c r="T394" i="1"/>
  <c r="T395" i="1"/>
  <c r="T396" i="1"/>
  <c r="T397" i="1"/>
  <c r="T398" i="1"/>
  <c r="T400" i="1"/>
  <c r="T401" i="1"/>
  <c r="T402" i="1"/>
  <c r="T403" i="1"/>
  <c r="T742" i="1"/>
  <c r="N378" i="1" l="1"/>
  <c r="N534" i="1"/>
  <c r="H737" i="1" l="1"/>
  <c r="K347" i="1"/>
  <c r="I347" i="1"/>
  <c r="H347" i="1"/>
  <c r="K323" i="1"/>
  <c r="G323" i="1"/>
  <c r="I323" i="1"/>
  <c r="H323" i="1"/>
  <c r="N341" i="1"/>
  <c r="O341" i="1" s="1"/>
  <c r="P344" i="1"/>
  <c r="O344" i="1"/>
  <c r="M344" i="1"/>
  <c r="L344" i="1"/>
  <c r="J344" i="1"/>
  <c r="P343" i="1"/>
  <c r="O343" i="1"/>
  <c r="M343" i="1"/>
  <c r="L343" i="1"/>
  <c r="J343" i="1"/>
  <c r="P342" i="1"/>
  <c r="O342" i="1"/>
  <c r="M342" i="1"/>
  <c r="L342" i="1"/>
  <c r="J342" i="1"/>
  <c r="M341" i="1"/>
  <c r="P340" i="1"/>
  <c r="O340" i="1"/>
  <c r="M340" i="1"/>
  <c r="L340" i="1"/>
  <c r="J340" i="1"/>
  <c r="K339" i="1"/>
  <c r="I339" i="1"/>
  <c r="H339" i="1"/>
  <c r="G339" i="1"/>
  <c r="N335" i="1"/>
  <c r="H335" i="1"/>
  <c r="P434" i="1"/>
  <c r="O434" i="1"/>
  <c r="P430" i="1"/>
  <c r="O430" i="1"/>
  <c r="M434" i="1"/>
  <c r="L434" i="1"/>
  <c r="N433" i="1"/>
  <c r="O433" i="1" s="1"/>
  <c r="M433" i="1"/>
  <c r="L433" i="1"/>
  <c r="N432" i="1"/>
  <c r="P432" i="1" s="1"/>
  <c r="M432" i="1"/>
  <c r="L432" i="1"/>
  <c r="N431" i="1"/>
  <c r="O431" i="1" s="1"/>
  <c r="M431" i="1"/>
  <c r="L431" i="1"/>
  <c r="M430" i="1"/>
  <c r="L430" i="1"/>
  <c r="J434" i="1"/>
  <c r="J433" i="1"/>
  <c r="J432" i="1"/>
  <c r="J431" i="1"/>
  <c r="J430" i="1"/>
  <c r="G429" i="1"/>
  <c r="K429" i="1"/>
  <c r="I429" i="1"/>
  <c r="H429" i="1"/>
  <c r="P341" i="1" l="1"/>
  <c r="N339" i="1"/>
  <c r="O339" i="1" s="1"/>
  <c r="N323" i="1"/>
  <c r="M339" i="1"/>
  <c r="L339" i="1"/>
  <c r="L341" i="1"/>
  <c r="J339" i="1"/>
  <c r="J341" i="1"/>
  <c r="J429" i="1"/>
  <c r="L429" i="1"/>
  <c r="N429" i="1"/>
  <c r="P429" i="1" s="1"/>
  <c r="P431" i="1"/>
  <c r="P433" i="1"/>
  <c r="O432" i="1"/>
  <c r="M429" i="1"/>
  <c r="P260" i="1"/>
  <c r="P259" i="1"/>
  <c r="P258" i="1"/>
  <c r="P257" i="1"/>
  <c r="P256" i="1"/>
  <c r="P254" i="1"/>
  <c r="P253" i="1"/>
  <c r="O255" i="1"/>
  <c r="N255" i="1"/>
  <c r="K255" i="1"/>
  <c r="I255" i="1"/>
  <c r="H255" i="1"/>
  <c r="G255" i="1"/>
  <c r="K251" i="1"/>
  <c r="N251" i="1"/>
  <c r="M260" i="1"/>
  <c r="M259" i="1"/>
  <c r="M258" i="1"/>
  <c r="M257" i="1"/>
  <c r="M256" i="1"/>
  <c r="M254" i="1"/>
  <c r="M253" i="1"/>
  <c r="M252" i="1"/>
  <c r="L260" i="1"/>
  <c r="L259" i="1"/>
  <c r="L258" i="1"/>
  <c r="L257" i="1"/>
  <c r="L256" i="1"/>
  <c r="L254" i="1"/>
  <c r="L253" i="1"/>
  <c r="L252" i="1"/>
  <c r="J260" i="1"/>
  <c r="J259" i="1"/>
  <c r="J258" i="1"/>
  <c r="J257" i="1"/>
  <c r="J256" i="1"/>
  <c r="J254" i="1"/>
  <c r="J253" i="1"/>
  <c r="J252" i="1"/>
  <c r="I251" i="1"/>
  <c r="H251" i="1"/>
  <c r="G251" i="1"/>
  <c r="N326" i="1"/>
  <c r="N296" i="1" s="1"/>
  <c r="N325" i="1"/>
  <c r="N324" i="1"/>
  <c r="N322" i="1"/>
  <c r="K326" i="1"/>
  <c r="K296" i="1" s="1"/>
  <c r="K325" i="1"/>
  <c r="K324" i="1"/>
  <c r="K322" i="1"/>
  <c r="I326" i="1"/>
  <c r="I296" i="1" s="1"/>
  <c r="I325" i="1"/>
  <c r="I324" i="1"/>
  <c r="H326" i="1"/>
  <c r="H296" i="1" s="1"/>
  <c r="H325" i="1"/>
  <c r="H324" i="1"/>
  <c r="I322" i="1"/>
  <c r="H322" i="1"/>
  <c r="O322" i="1" s="1"/>
  <c r="G326" i="1"/>
  <c r="G296" i="1" s="1"/>
  <c r="G325" i="1"/>
  <c r="G324" i="1"/>
  <c r="G322" i="1"/>
  <c r="P338" i="1"/>
  <c r="P337" i="1"/>
  <c r="P336" i="1"/>
  <c r="P335" i="1"/>
  <c r="P334" i="1"/>
  <c r="P332" i="1"/>
  <c r="P331" i="1"/>
  <c r="P330" i="1"/>
  <c r="P329" i="1"/>
  <c r="P328" i="1"/>
  <c r="P320" i="1"/>
  <c r="O338" i="1"/>
  <c r="O337" i="1"/>
  <c r="O336" i="1"/>
  <c r="O335" i="1"/>
  <c r="O334" i="1"/>
  <c r="O332" i="1"/>
  <c r="O331" i="1"/>
  <c r="O330" i="1"/>
  <c r="O329" i="1"/>
  <c r="O328" i="1"/>
  <c r="N333" i="1"/>
  <c r="N327" i="1"/>
  <c r="K333" i="1"/>
  <c r="I333" i="1"/>
  <c r="H333" i="1"/>
  <c r="G333" i="1"/>
  <c r="M338" i="1"/>
  <c r="M337" i="1"/>
  <c r="M336" i="1"/>
  <c r="M335" i="1"/>
  <c r="M334" i="1"/>
  <c r="M332" i="1"/>
  <c r="M331" i="1"/>
  <c r="M330" i="1"/>
  <c r="M329" i="1"/>
  <c r="M328" i="1"/>
  <c r="M321" i="1"/>
  <c r="M320" i="1"/>
  <c r="M319" i="1"/>
  <c r="M318" i="1"/>
  <c r="L338" i="1"/>
  <c r="L337" i="1"/>
  <c r="L336" i="1"/>
  <c r="L335" i="1"/>
  <c r="L334" i="1"/>
  <c r="L332" i="1"/>
  <c r="L331" i="1"/>
  <c r="L330" i="1"/>
  <c r="L329" i="1"/>
  <c r="L328" i="1"/>
  <c r="L320" i="1"/>
  <c r="L319" i="1"/>
  <c r="L318" i="1"/>
  <c r="K327" i="1"/>
  <c r="J338" i="1"/>
  <c r="J337" i="1"/>
  <c r="J336" i="1"/>
  <c r="J335" i="1"/>
  <c r="J334" i="1"/>
  <c r="J332" i="1"/>
  <c r="J331" i="1"/>
  <c r="J330" i="1"/>
  <c r="J329" i="1"/>
  <c r="J328" i="1"/>
  <c r="J320" i="1"/>
  <c r="J319" i="1"/>
  <c r="J318" i="1"/>
  <c r="I327" i="1"/>
  <c r="H327" i="1"/>
  <c r="G327" i="1"/>
  <c r="J325" i="1" l="1"/>
  <c r="P339" i="1"/>
  <c r="P325" i="1"/>
  <c r="M322" i="1"/>
  <c r="J255" i="1"/>
  <c r="M325" i="1"/>
  <c r="J327" i="1"/>
  <c r="J322" i="1"/>
  <c r="L327" i="1"/>
  <c r="M323" i="1"/>
  <c r="L322" i="1"/>
  <c r="O429" i="1"/>
  <c r="P323" i="1"/>
  <c r="O333" i="1"/>
  <c r="J323" i="1"/>
  <c r="L323" i="1"/>
  <c r="O323" i="1"/>
  <c r="J333" i="1"/>
  <c r="O325" i="1"/>
  <c r="P327" i="1"/>
  <c r="P324" i="1"/>
  <c r="L326" i="1"/>
  <c r="M333" i="1"/>
  <c r="P326" i="1"/>
  <c r="G321" i="1"/>
  <c r="H321" i="1"/>
  <c r="L321" i="1" s="1"/>
  <c r="J324" i="1"/>
  <c r="N321" i="1"/>
  <c r="M255" i="1"/>
  <c r="O327" i="1"/>
  <c r="J326" i="1"/>
  <c r="M327" i="1"/>
  <c r="M326" i="1"/>
  <c r="P333" i="1"/>
  <c r="O326" i="1"/>
  <c r="P322" i="1"/>
  <c r="L255" i="1"/>
  <c r="P255" i="1"/>
  <c r="L324" i="1"/>
  <c r="L325" i="1"/>
  <c r="L333" i="1"/>
  <c r="M324" i="1"/>
  <c r="O324" i="1"/>
  <c r="M750" i="1"/>
  <c r="L750" i="1"/>
  <c r="J750" i="1"/>
  <c r="J745" i="1"/>
  <c r="J743" i="1"/>
  <c r="P743" i="1"/>
  <c r="P749" i="1"/>
  <c r="O743" i="1"/>
  <c r="O742" i="1"/>
  <c r="M743" i="1"/>
  <c r="K740" i="1"/>
  <c r="K739" i="1"/>
  <c r="K738" i="1"/>
  <c r="K737" i="1"/>
  <c r="K736" i="1"/>
  <c r="M749" i="1"/>
  <c r="L749" i="1"/>
  <c r="J321" i="1" l="1"/>
  <c r="P321" i="1"/>
  <c r="O321" i="1"/>
  <c r="K170" i="1"/>
  <c r="K169" i="1"/>
  <c r="I169" i="1"/>
  <c r="I170" i="1"/>
  <c r="K140" i="1" l="1"/>
  <c r="N153" i="1" l="1"/>
  <c r="K153" i="1"/>
  <c r="K152" i="1"/>
  <c r="K151" i="1"/>
  <c r="K150" i="1"/>
  <c r="I153" i="1"/>
  <c r="H153" i="1"/>
  <c r="I152" i="1"/>
  <c r="I151" i="1"/>
  <c r="I150" i="1"/>
  <c r="H150" i="1"/>
  <c r="G153" i="1"/>
  <c r="G150" i="1"/>
  <c r="M581" i="1" l="1"/>
  <c r="H169" i="1" l="1"/>
  <c r="H151" i="1" s="1"/>
  <c r="H170" i="1"/>
  <c r="H152" i="1" s="1"/>
  <c r="G170" i="1"/>
  <c r="G152" i="1" s="1"/>
  <c r="G169" i="1"/>
  <c r="G151" i="1" s="1"/>
  <c r="N581" i="1"/>
  <c r="P581" i="1" s="1"/>
  <c r="P580" i="1"/>
  <c r="L580" i="1"/>
  <c r="L581" i="1"/>
  <c r="L583" i="1"/>
  <c r="L584" i="1"/>
  <c r="J580" i="1"/>
  <c r="J581" i="1"/>
  <c r="J583" i="1"/>
  <c r="J584" i="1"/>
  <c r="N574" i="1"/>
  <c r="K578" i="1"/>
  <c r="K577" i="1"/>
  <c r="K576" i="1"/>
  <c r="K575" i="1"/>
  <c r="K574" i="1"/>
  <c r="H574" i="1"/>
  <c r="I574" i="1"/>
  <c r="H575" i="1"/>
  <c r="I575" i="1"/>
  <c r="H576" i="1"/>
  <c r="I576" i="1"/>
  <c r="M576" i="1" s="1"/>
  <c r="H577" i="1"/>
  <c r="I577" i="1"/>
  <c r="H578" i="1"/>
  <c r="I578" i="1"/>
  <c r="G575" i="1"/>
  <c r="G576" i="1"/>
  <c r="G577" i="1"/>
  <c r="G578" i="1"/>
  <c r="G574" i="1"/>
  <c r="R584" i="1"/>
  <c r="Q584" i="1"/>
  <c r="N584" i="1"/>
  <c r="O584" i="1" s="1"/>
  <c r="O578" i="1" s="1"/>
  <c r="R583" i="1"/>
  <c r="Q583" i="1"/>
  <c r="N583" i="1"/>
  <c r="O583" i="1" s="1"/>
  <c r="O577" i="1" s="1"/>
  <c r="R582" i="1"/>
  <c r="Q582" i="1"/>
  <c r="N582" i="1"/>
  <c r="N576" i="1" s="1"/>
  <c r="M582" i="1"/>
  <c r="L582" i="1"/>
  <c r="J582" i="1"/>
  <c r="R581" i="1"/>
  <c r="Q581" i="1"/>
  <c r="R580" i="1"/>
  <c r="Q580" i="1"/>
  <c r="O580" i="1"/>
  <c r="CJ580" i="1" s="1"/>
  <c r="K579" i="1"/>
  <c r="I579" i="1"/>
  <c r="H579" i="1"/>
  <c r="G579" i="1"/>
  <c r="F579" i="1"/>
  <c r="E579" i="1"/>
  <c r="D579" i="1"/>
  <c r="F573" i="1"/>
  <c r="E573" i="1"/>
  <c r="D573" i="1"/>
  <c r="O581" i="1" l="1"/>
  <c r="CJ581" i="1" s="1"/>
  <c r="N575" i="1"/>
  <c r="P575" i="1" s="1"/>
  <c r="Q579" i="1"/>
  <c r="M575" i="1"/>
  <c r="P576" i="1"/>
  <c r="J577" i="1"/>
  <c r="R575" i="1"/>
  <c r="J574" i="1"/>
  <c r="K573" i="1"/>
  <c r="L576" i="1"/>
  <c r="G573" i="1"/>
  <c r="M578" i="1"/>
  <c r="N578" i="1"/>
  <c r="CT578" i="1" s="1"/>
  <c r="CU578" i="1" s="1"/>
  <c r="M579" i="1"/>
  <c r="P574" i="1"/>
  <c r="I573" i="1"/>
  <c r="Q576" i="1"/>
  <c r="L577" i="1"/>
  <c r="P584" i="1"/>
  <c r="R574" i="1"/>
  <c r="CT580" i="1"/>
  <c r="CU580" i="1" s="1"/>
  <c r="P583" i="1"/>
  <c r="R578" i="1"/>
  <c r="O574" i="1"/>
  <c r="CT574" i="1" s="1"/>
  <c r="CU574" i="1" s="1"/>
  <c r="N577" i="1"/>
  <c r="P577" i="1" s="1"/>
  <c r="Q574" i="1"/>
  <c r="L578" i="1"/>
  <c r="R577" i="1"/>
  <c r="J576" i="1"/>
  <c r="L574" i="1"/>
  <c r="L575" i="1"/>
  <c r="Q575" i="1"/>
  <c r="O575" i="1"/>
  <c r="J575" i="1"/>
  <c r="Q577" i="1"/>
  <c r="O582" i="1"/>
  <c r="O576" i="1" s="1"/>
  <c r="L579" i="1"/>
  <c r="P582" i="1"/>
  <c r="CJ584" i="1"/>
  <c r="CJ583" i="1"/>
  <c r="H573" i="1"/>
  <c r="R576" i="1"/>
  <c r="Q578" i="1"/>
  <c r="J579" i="1"/>
  <c r="N579" i="1"/>
  <c r="R579" i="1"/>
  <c r="CT583" i="1"/>
  <c r="CU583" i="1" s="1"/>
  <c r="J578" i="1"/>
  <c r="CT584" i="1"/>
  <c r="CU584" i="1" s="1"/>
  <c r="T743" i="1"/>
  <c r="T744" i="1"/>
  <c r="T745" i="1"/>
  <c r="T746" i="1"/>
  <c r="T772" i="1"/>
  <c r="T773" i="1"/>
  <c r="T774" i="1"/>
  <c r="T775" i="1"/>
  <c r="T776" i="1"/>
  <c r="T784" i="1"/>
  <c r="T788" i="1"/>
  <c r="T800" i="1"/>
  <c r="T820" i="1"/>
  <c r="T824" i="1"/>
  <c r="T832" i="1"/>
  <c r="T840" i="1"/>
  <c r="T844" i="1"/>
  <c r="T846" i="1"/>
  <c r="T848" i="1"/>
  <c r="T856" i="1"/>
  <c r="T860" i="1"/>
  <c r="T868" i="1"/>
  <c r="T872" i="1"/>
  <c r="T880" i="1"/>
  <c r="T881" i="1"/>
  <c r="T882" i="1"/>
  <c r="H882" i="1"/>
  <c r="J882" i="1" s="1"/>
  <c r="G882" i="1"/>
  <c r="H881" i="1"/>
  <c r="T875" i="1" s="1"/>
  <c r="G881" i="1"/>
  <c r="H876" i="1"/>
  <c r="J876" i="1" s="1"/>
  <c r="G876" i="1"/>
  <c r="H875" i="1"/>
  <c r="T869" i="1" s="1"/>
  <c r="G875" i="1"/>
  <c r="H870" i="1"/>
  <c r="G870" i="1"/>
  <c r="H869" i="1"/>
  <c r="T863" i="1" s="1"/>
  <c r="G869" i="1"/>
  <c r="H864" i="1"/>
  <c r="J864" i="1" s="1"/>
  <c r="G864" i="1"/>
  <c r="H863" i="1"/>
  <c r="T857" i="1" s="1"/>
  <c r="G863" i="1"/>
  <c r="G861" i="1" s="1"/>
  <c r="H858" i="1"/>
  <c r="T852" i="1" s="1"/>
  <c r="G858" i="1"/>
  <c r="H857" i="1"/>
  <c r="T851" i="1" s="1"/>
  <c r="G857" i="1"/>
  <c r="H851" i="1"/>
  <c r="N851" i="1" s="1"/>
  <c r="G851" i="1"/>
  <c r="G849" i="1" s="1"/>
  <c r="H845" i="1"/>
  <c r="T839" i="1" s="1"/>
  <c r="G845" i="1"/>
  <c r="G843" i="1" s="1"/>
  <c r="H840" i="1"/>
  <c r="L840" i="1" s="1"/>
  <c r="G840" i="1"/>
  <c r="H839" i="1"/>
  <c r="T833" i="1" s="1"/>
  <c r="G839" i="1"/>
  <c r="H834" i="1"/>
  <c r="T828" i="1" s="1"/>
  <c r="G834" i="1"/>
  <c r="H833" i="1"/>
  <c r="T827" i="1" s="1"/>
  <c r="G833" i="1"/>
  <c r="G831" i="1" s="1"/>
  <c r="H828" i="1"/>
  <c r="T822" i="1" s="1"/>
  <c r="G828" i="1"/>
  <c r="H827" i="1"/>
  <c r="T821" i="1" s="1"/>
  <c r="G827" i="1"/>
  <c r="H822" i="1"/>
  <c r="L822" i="1" s="1"/>
  <c r="G822" i="1"/>
  <c r="H821" i="1"/>
  <c r="T815" i="1" s="1"/>
  <c r="G821" i="1"/>
  <c r="H816" i="1"/>
  <c r="T810" i="1" s="1"/>
  <c r="G816" i="1"/>
  <c r="H815" i="1"/>
  <c r="T809" i="1" s="1"/>
  <c r="G815" i="1"/>
  <c r="H810" i="1"/>
  <c r="J810" i="1" s="1"/>
  <c r="G810" i="1"/>
  <c r="H809" i="1"/>
  <c r="T803" i="1" s="1"/>
  <c r="G809" i="1"/>
  <c r="H804" i="1"/>
  <c r="N804" i="1" s="1"/>
  <c r="O804" i="1" s="1"/>
  <c r="G804" i="1"/>
  <c r="H803" i="1"/>
  <c r="T797" i="1" s="1"/>
  <c r="G803" i="1"/>
  <c r="G801" i="1" s="1"/>
  <c r="H798" i="1"/>
  <c r="T792" i="1" s="1"/>
  <c r="G798" i="1"/>
  <c r="H797" i="1"/>
  <c r="T791" i="1" s="1"/>
  <c r="G797" i="1"/>
  <c r="H792" i="1"/>
  <c r="L792" i="1" s="1"/>
  <c r="G792" i="1"/>
  <c r="H791" i="1"/>
  <c r="T785" i="1" s="1"/>
  <c r="G791" i="1"/>
  <c r="K788" i="1"/>
  <c r="K787" i="1"/>
  <c r="K786" i="1"/>
  <c r="K785" i="1"/>
  <c r="K784" i="1"/>
  <c r="H784" i="1"/>
  <c r="I784" i="1"/>
  <c r="I785" i="1"/>
  <c r="I786" i="1"/>
  <c r="H787" i="1"/>
  <c r="I787" i="1"/>
  <c r="H788" i="1"/>
  <c r="I788" i="1"/>
  <c r="G787" i="1"/>
  <c r="G788" i="1"/>
  <c r="G784" i="1"/>
  <c r="T878" i="1"/>
  <c r="N884" i="1"/>
  <c r="O884" i="1" s="1"/>
  <c r="CJ884" i="1" s="1"/>
  <c r="M884" i="1"/>
  <c r="L884" i="1"/>
  <c r="J884" i="1"/>
  <c r="T877" i="1"/>
  <c r="N883" i="1"/>
  <c r="P883" i="1" s="1"/>
  <c r="M883" i="1"/>
  <c r="L883" i="1"/>
  <c r="J883" i="1"/>
  <c r="M882" i="1"/>
  <c r="M881" i="1"/>
  <c r="T874" i="1"/>
  <c r="N880" i="1"/>
  <c r="O880" i="1" s="1"/>
  <c r="CJ880" i="1" s="1"/>
  <c r="M880" i="1"/>
  <c r="L880" i="1"/>
  <c r="J880" i="1"/>
  <c r="K879" i="1"/>
  <c r="I879" i="1"/>
  <c r="G879" i="1"/>
  <c r="F879" i="1"/>
  <c r="E879" i="1"/>
  <c r="D879" i="1"/>
  <c r="N878" i="1"/>
  <c r="O878" i="1" s="1"/>
  <c r="CT878" i="1" s="1"/>
  <c r="CU878" i="1" s="1"/>
  <c r="M878" i="1"/>
  <c r="L878" i="1"/>
  <c r="J878" i="1"/>
  <c r="T871" i="1"/>
  <c r="N877" i="1"/>
  <c r="O877" i="1" s="1"/>
  <c r="CT877" i="1" s="1"/>
  <c r="CU877" i="1" s="1"/>
  <c r="M877" i="1"/>
  <c r="L877" i="1"/>
  <c r="J877" i="1"/>
  <c r="M876" i="1"/>
  <c r="N875" i="1"/>
  <c r="M875" i="1"/>
  <c r="L875" i="1"/>
  <c r="N874" i="1"/>
  <c r="O874" i="1" s="1"/>
  <c r="CT874" i="1" s="1"/>
  <c r="CU874" i="1" s="1"/>
  <c r="M874" i="1"/>
  <c r="L874" i="1"/>
  <c r="J874" i="1"/>
  <c r="K873" i="1"/>
  <c r="I873" i="1"/>
  <c r="F873" i="1"/>
  <c r="E873" i="1"/>
  <c r="D873" i="1"/>
  <c r="T866" i="1"/>
  <c r="N872" i="1"/>
  <c r="O872" i="1" s="1"/>
  <c r="M872" i="1"/>
  <c r="L872" i="1"/>
  <c r="J872" i="1"/>
  <c r="T865" i="1"/>
  <c r="N871" i="1"/>
  <c r="M871" i="1"/>
  <c r="L871" i="1"/>
  <c r="J871" i="1"/>
  <c r="M870" i="1"/>
  <c r="L870" i="1"/>
  <c r="M869" i="1"/>
  <c r="J869" i="1"/>
  <c r="T862" i="1"/>
  <c r="N868" i="1"/>
  <c r="O868" i="1" s="1"/>
  <c r="CT868" i="1" s="1"/>
  <c r="CU868" i="1" s="1"/>
  <c r="M868" i="1"/>
  <c r="L868" i="1"/>
  <c r="J868" i="1"/>
  <c r="K867" i="1"/>
  <c r="I867" i="1"/>
  <c r="F867" i="1"/>
  <c r="E867" i="1"/>
  <c r="D867" i="1"/>
  <c r="N866" i="1"/>
  <c r="O866" i="1" s="1"/>
  <c r="CT866" i="1" s="1"/>
  <c r="CU866" i="1" s="1"/>
  <c r="M866" i="1"/>
  <c r="L866" i="1"/>
  <c r="J866" i="1"/>
  <c r="T859" i="1"/>
  <c r="N865" i="1"/>
  <c r="O865" i="1" s="1"/>
  <c r="CT865" i="1" s="1"/>
  <c r="CU865" i="1" s="1"/>
  <c r="M865" i="1"/>
  <c r="L865" i="1"/>
  <c r="J865" i="1"/>
  <c r="M864" i="1"/>
  <c r="N863" i="1"/>
  <c r="M863" i="1"/>
  <c r="L863" i="1"/>
  <c r="N862" i="1"/>
  <c r="O862" i="1" s="1"/>
  <c r="CT862" i="1" s="1"/>
  <c r="CU862" i="1" s="1"/>
  <c r="M862" i="1"/>
  <c r="L862" i="1"/>
  <c r="J862" i="1"/>
  <c r="K861" i="1"/>
  <c r="I861" i="1"/>
  <c r="F861" i="1"/>
  <c r="E861" i="1"/>
  <c r="D861" i="1"/>
  <c r="T854" i="1"/>
  <c r="N860" i="1"/>
  <c r="O860" i="1" s="1"/>
  <c r="CT860" i="1" s="1"/>
  <c r="CU860" i="1" s="1"/>
  <c r="M860" i="1"/>
  <c r="L860" i="1"/>
  <c r="J860" i="1"/>
  <c r="T853" i="1"/>
  <c r="N859" i="1"/>
  <c r="O859" i="1" s="1"/>
  <c r="CT859" i="1" s="1"/>
  <c r="CU859" i="1" s="1"/>
  <c r="M859" i="1"/>
  <c r="L859" i="1"/>
  <c r="J859" i="1"/>
  <c r="N858" i="1"/>
  <c r="M858" i="1"/>
  <c r="N857" i="1"/>
  <c r="O857" i="1" s="1"/>
  <c r="CT857" i="1" s="1"/>
  <c r="CU857" i="1" s="1"/>
  <c r="M857" i="1"/>
  <c r="L857" i="1"/>
  <c r="T850" i="1"/>
  <c r="N856" i="1"/>
  <c r="O856" i="1" s="1"/>
  <c r="CT856" i="1" s="1"/>
  <c r="CU856" i="1" s="1"/>
  <c r="M856" i="1"/>
  <c r="L856" i="1"/>
  <c r="J856" i="1"/>
  <c r="K855" i="1"/>
  <c r="I855" i="1"/>
  <c r="F855" i="1"/>
  <c r="E855" i="1"/>
  <c r="D855" i="1"/>
  <c r="N854" i="1"/>
  <c r="O854" i="1" s="1"/>
  <c r="M854" i="1"/>
  <c r="L854" i="1"/>
  <c r="J854" i="1"/>
  <c r="T847" i="1"/>
  <c r="N853" i="1"/>
  <c r="M853" i="1"/>
  <c r="L853" i="1"/>
  <c r="J853" i="1"/>
  <c r="N852" i="1"/>
  <c r="M852" i="1"/>
  <c r="L852" i="1"/>
  <c r="J852" i="1"/>
  <c r="M851" i="1"/>
  <c r="N850" i="1"/>
  <c r="M850" i="1"/>
  <c r="L850" i="1"/>
  <c r="J850" i="1"/>
  <c r="K849" i="1"/>
  <c r="I849" i="1"/>
  <c r="F849" i="1"/>
  <c r="E849" i="1"/>
  <c r="D849" i="1"/>
  <c r="T842" i="1"/>
  <c r="N848" i="1"/>
  <c r="M848" i="1"/>
  <c r="L848" i="1"/>
  <c r="J848" i="1"/>
  <c r="T841" i="1"/>
  <c r="N847" i="1"/>
  <c r="M847" i="1"/>
  <c r="L847" i="1"/>
  <c r="J847" i="1"/>
  <c r="N846" i="1"/>
  <c r="M846" i="1"/>
  <c r="L846" i="1"/>
  <c r="J846" i="1"/>
  <c r="M845" i="1"/>
  <c r="J845" i="1"/>
  <c r="T838" i="1"/>
  <c r="N844" i="1"/>
  <c r="M844" i="1"/>
  <c r="L844" i="1"/>
  <c r="J844" i="1"/>
  <c r="K843" i="1"/>
  <c r="I843" i="1"/>
  <c r="H843" i="1"/>
  <c r="F843" i="1"/>
  <c r="E843" i="1"/>
  <c r="D843" i="1"/>
  <c r="T836" i="1"/>
  <c r="N842" i="1"/>
  <c r="O842" i="1" s="1"/>
  <c r="CT842" i="1" s="1"/>
  <c r="CU842" i="1" s="1"/>
  <c r="M842" i="1"/>
  <c r="L842" i="1"/>
  <c r="J842" i="1"/>
  <c r="T835" i="1"/>
  <c r="N841" i="1"/>
  <c r="M841" i="1"/>
  <c r="L841" i="1"/>
  <c r="J841" i="1"/>
  <c r="M840" i="1"/>
  <c r="N839" i="1"/>
  <c r="M839" i="1"/>
  <c r="L839" i="1"/>
  <c r="N838" i="1"/>
  <c r="O838" i="1" s="1"/>
  <c r="CT838" i="1" s="1"/>
  <c r="CU838" i="1" s="1"/>
  <c r="M838" i="1"/>
  <c r="L838" i="1"/>
  <c r="J838" i="1"/>
  <c r="K837" i="1"/>
  <c r="I837" i="1"/>
  <c r="F837" i="1"/>
  <c r="E837" i="1"/>
  <c r="D837" i="1"/>
  <c r="T830" i="1"/>
  <c r="N836" i="1"/>
  <c r="O836" i="1" s="1"/>
  <c r="CJ836" i="1" s="1"/>
  <c r="M836" i="1"/>
  <c r="L836" i="1"/>
  <c r="J836" i="1"/>
  <c r="T829" i="1"/>
  <c r="N835" i="1"/>
  <c r="P835" i="1" s="1"/>
  <c r="M835" i="1"/>
  <c r="L835" i="1"/>
  <c r="J835" i="1"/>
  <c r="M834" i="1"/>
  <c r="N833" i="1"/>
  <c r="P833" i="1" s="1"/>
  <c r="M833" i="1"/>
  <c r="L833" i="1"/>
  <c r="T826" i="1"/>
  <c r="N832" i="1"/>
  <c r="P832" i="1" s="1"/>
  <c r="M832" i="1"/>
  <c r="L832" i="1"/>
  <c r="J832" i="1"/>
  <c r="K831" i="1"/>
  <c r="I831" i="1"/>
  <c r="F831" i="1"/>
  <c r="E831" i="1"/>
  <c r="D831" i="1"/>
  <c r="N830" i="1"/>
  <c r="M830" i="1"/>
  <c r="L830" i="1"/>
  <c r="J830" i="1"/>
  <c r="T823" i="1"/>
  <c r="N829" i="1"/>
  <c r="M829" i="1"/>
  <c r="L829" i="1"/>
  <c r="J829" i="1"/>
  <c r="N828" i="1"/>
  <c r="M828" i="1"/>
  <c r="N827" i="1"/>
  <c r="M827" i="1"/>
  <c r="L827" i="1"/>
  <c r="N826" i="1"/>
  <c r="M826" i="1"/>
  <c r="L826" i="1"/>
  <c r="J826" i="1"/>
  <c r="K825" i="1"/>
  <c r="I825" i="1"/>
  <c r="F825" i="1"/>
  <c r="E825" i="1"/>
  <c r="D825" i="1"/>
  <c r="T818" i="1"/>
  <c r="N824" i="1"/>
  <c r="O824" i="1" s="1"/>
  <c r="M824" i="1"/>
  <c r="L824" i="1"/>
  <c r="J824" i="1"/>
  <c r="T817" i="1"/>
  <c r="N823" i="1"/>
  <c r="O823" i="1" s="1"/>
  <c r="M823" i="1"/>
  <c r="L823" i="1"/>
  <c r="J823" i="1"/>
  <c r="M822" i="1"/>
  <c r="M821" i="1"/>
  <c r="J821" i="1"/>
  <c r="T814" i="1"/>
  <c r="N820" i="1"/>
  <c r="O820" i="1" s="1"/>
  <c r="M820" i="1"/>
  <c r="L820" i="1"/>
  <c r="J820" i="1"/>
  <c r="K819" i="1"/>
  <c r="I819" i="1"/>
  <c r="F819" i="1"/>
  <c r="E819" i="1"/>
  <c r="D819" i="1"/>
  <c r="T812" i="1"/>
  <c r="N818" i="1"/>
  <c r="M818" i="1"/>
  <c r="L818" i="1"/>
  <c r="J818" i="1"/>
  <c r="T811" i="1"/>
  <c r="N817" i="1"/>
  <c r="M817" i="1"/>
  <c r="L817" i="1"/>
  <c r="J817" i="1"/>
  <c r="M816" i="1"/>
  <c r="J816" i="1"/>
  <c r="M815" i="1"/>
  <c r="J815" i="1"/>
  <c r="T808" i="1"/>
  <c r="N814" i="1"/>
  <c r="M814" i="1"/>
  <c r="L814" i="1"/>
  <c r="J814" i="1"/>
  <c r="K813" i="1"/>
  <c r="I813" i="1"/>
  <c r="H813" i="1"/>
  <c r="F813" i="1"/>
  <c r="E813" i="1"/>
  <c r="D813" i="1"/>
  <c r="T806" i="1"/>
  <c r="N812" i="1"/>
  <c r="O812" i="1" s="1"/>
  <c r="CT812" i="1" s="1"/>
  <c r="CU812" i="1" s="1"/>
  <c r="M812" i="1"/>
  <c r="L812" i="1"/>
  <c r="J812" i="1"/>
  <c r="T805" i="1"/>
  <c r="N811" i="1"/>
  <c r="M811" i="1"/>
  <c r="L811" i="1"/>
  <c r="J811" i="1"/>
  <c r="M810" i="1"/>
  <c r="N809" i="1"/>
  <c r="M809" i="1"/>
  <c r="L809" i="1"/>
  <c r="T802" i="1"/>
  <c r="N808" i="1"/>
  <c r="O808" i="1" s="1"/>
  <c r="CT808" i="1" s="1"/>
  <c r="CU808" i="1" s="1"/>
  <c r="M808" i="1"/>
  <c r="L808" i="1"/>
  <c r="J808" i="1"/>
  <c r="K807" i="1"/>
  <c r="I807" i="1"/>
  <c r="F807" i="1"/>
  <c r="E807" i="1"/>
  <c r="D807" i="1"/>
  <c r="N806" i="1"/>
  <c r="O806" i="1" s="1"/>
  <c r="M806" i="1"/>
  <c r="L806" i="1"/>
  <c r="J806" i="1"/>
  <c r="T799" i="1"/>
  <c r="N805" i="1"/>
  <c r="O805" i="1" s="1"/>
  <c r="M805" i="1"/>
  <c r="L805" i="1"/>
  <c r="J805" i="1"/>
  <c r="M804" i="1"/>
  <c r="L804" i="1"/>
  <c r="M803" i="1"/>
  <c r="J803" i="1"/>
  <c r="T796" i="1"/>
  <c r="N802" i="1"/>
  <c r="O802" i="1" s="1"/>
  <c r="M802" i="1"/>
  <c r="L802" i="1"/>
  <c r="J802" i="1"/>
  <c r="K801" i="1"/>
  <c r="I801" i="1"/>
  <c r="F801" i="1"/>
  <c r="E801" i="1"/>
  <c r="D801" i="1"/>
  <c r="T794" i="1"/>
  <c r="N800" i="1"/>
  <c r="M800" i="1"/>
  <c r="L800" i="1"/>
  <c r="J800" i="1"/>
  <c r="T793" i="1"/>
  <c r="N799" i="1"/>
  <c r="M799" i="1"/>
  <c r="L799" i="1"/>
  <c r="J799" i="1"/>
  <c r="N798" i="1"/>
  <c r="M798" i="1"/>
  <c r="N797" i="1"/>
  <c r="M797" i="1"/>
  <c r="L797" i="1"/>
  <c r="T790" i="1"/>
  <c r="N796" i="1"/>
  <c r="M796" i="1"/>
  <c r="L796" i="1"/>
  <c r="J796" i="1"/>
  <c r="K795" i="1"/>
  <c r="I795" i="1"/>
  <c r="F795" i="1"/>
  <c r="E795" i="1"/>
  <c r="D795" i="1"/>
  <c r="N794" i="1"/>
  <c r="M794" i="1"/>
  <c r="L794" i="1"/>
  <c r="J794" i="1"/>
  <c r="T787" i="1"/>
  <c r="N793" i="1"/>
  <c r="M793" i="1"/>
  <c r="L793" i="1"/>
  <c r="J793" i="1"/>
  <c r="M792" i="1"/>
  <c r="M791" i="1"/>
  <c r="J791" i="1"/>
  <c r="N790" i="1"/>
  <c r="M790" i="1"/>
  <c r="L790" i="1"/>
  <c r="J790" i="1"/>
  <c r="K789" i="1"/>
  <c r="I789" i="1"/>
  <c r="F789" i="1"/>
  <c r="E789" i="1"/>
  <c r="D789" i="1"/>
  <c r="N737" i="1"/>
  <c r="N736" i="1"/>
  <c r="I740" i="1"/>
  <c r="I739" i="1"/>
  <c r="I738" i="1"/>
  <c r="M738" i="1" s="1"/>
  <c r="I737" i="1"/>
  <c r="M737" i="1" s="1"/>
  <c r="I736" i="1"/>
  <c r="H740" i="1"/>
  <c r="H738" i="1"/>
  <c r="L738" i="1" s="1"/>
  <c r="L737" i="1"/>
  <c r="H736" i="1"/>
  <c r="H739" i="1"/>
  <c r="L739" i="1" s="1"/>
  <c r="G740" i="1"/>
  <c r="G739" i="1"/>
  <c r="G738" i="1"/>
  <c r="G737" i="1"/>
  <c r="G736" i="1"/>
  <c r="I360" i="1"/>
  <c r="J601" i="1"/>
  <c r="J739" i="1" l="1"/>
  <c r="CJ575" i="1"/>
  <c r="CT581" i="1"/>
  <c r="CU581" i="1" s="1"/>
  <c r="Q573" i="1"/>
  <c r="CT577" i="1"/>
  <c r="CU577" i="1" s="1"/>
  <c r="L791" i="1"/>
  <c r="N791" i="1"/>
  <c r="O791" i="1" s="1"/>
  <c r="CJ791" i="1" s="1"/>
  <c r="N792" i="1"/>
  <c r="P792" i="1" s="1"/>
  <c r="J797" i="1"/>
  <c r="L803" i="1"/>
  <c r="N803" i="1"/>
  <c r="O803" i="1" s="1"/>
  <c r="O801" i="1" s="1"/>
  <c r="J809" i="1"/>
  <c r="L810" i="1"/>
  <c r="L815" i="1"/>
  <c r="N815" i="1"/>
  <c r="O815" i="1" s="1"/>
  <c r="L821" i="1"/>
  <c r="N821" i="1"/>
  <c r="O821" i="1" s="1"/>
  <c r="CT821" i="1" s="1"/>
  <c r="CU821" i="1" s="1"/>
  <c r="N822" i="1"/>
  <c r="O822" i="1" s="1"/>
  <c r="J827" i="1"/>
  <c r="J833" i="1"/>
  <c r="J839" i="1"/>
  <c r="L845" i="1"/>
  <c r="N845" i="1"/>
  <c r="O845" i="1" s="1"/>
  <c r="CT845" i="1" s="1"/>
  <c r="CU845" i="1" s="1"/>
  <c r="J851" i="1"/>
  <c r="H855" i="1"/>
  <c r="L855" i="1" s="1"/>
  <c r="J857" i="1"/>
  <c r="J863" i="1"/>
  <c r="L864" i="1"/>
  <c r="L869" i="1"/>
  <c r="N869" i="1"/>
  <c r="O869" i="1" s="1"/>
  <c r="CT869" i="1" s="1"/>
  <c r="CU869" i="1" s="1"/>
  <c r="J875" i="1"/>
  <c r="L882" i="1"/>
  <c r="M573" i="1"/>
  <c r="P880" i="1"/>
  <c r="R573" i="1"/>
  <c r="N855" i="1"/>
  <c r="T845" i="1"/>
  <c r="J792" i="1"/>
  <c r="H795" i="1"/>
  <c r="T789" i="1" s="1"/>
  <c r="J798" i="1"/>
  <c r="L816" i="1"/>
  <c r="H819" i="1"/>
  <c r="T813" i="1" s="1"/>
  <c r="J822" i="1"/>
  <c r="J828" i="1"/>
  <c r="N834" i="1"/>
  <c r="P834" i="1" s="1"/>
  <c r="N840" i="1"/>
  <c r="O840" i="1" s="1"/>
  <c r="CT840" i="1" s="1"/>
  <c r="CU840" i="1" s="1"/>
  <c r="H849" i="1"/>
  <c r="J849" i="1" s="1"/>
  <c r="L851" i="1"/>
  <c r="J858" i="1"/>
  <c r="L876" i="1"/>
  <c r="H879" i="1"/>
  <c r="J879" i="1" s="1"/>
  <c r="G789" i="1"/>
  <c r="G795" i="1"/>
  <c r="G807" i="1"/>
  <c r="G813" i="1"/>
  <c r="G819" i="1"/>
  <c r="G825" i="1"/>
  <c r="G837" i="1"/>
  <c r="G855" i="1"/>
  <c r="G867" i="1"/>
  <c r="G873" i="1"/>
  <c r="T858" i="1"/>
  <c r="T816" i="1"/>
  <c r="T804" i="1"/>
  <c r="T786" i="1"/>
  <c r="CJ574" i="1"/>
  <c r="T876" i="1"/>
  <c r="T834" i="1"/>
  <c r="T798" i="1"/>
  <c r="H789" i="1"/>
  <c r="L789" i="1" s="1"/>
  <c r="L798" i="1"/>
  <c r="N810" i="1"/>
  <c r="O810" i="1" s="1"/>
  <c r="CT810" i="1" s="1"/>
  <c r="CU810" i="1" s="1"/>
  <c r="H825" i="1"/>
  <c r="L825" i="1" s="1"/>
  <c r="L828" i="1"/>
  <c r="H831" i="1"/>
  <c r="L831" i="1" s="1"/>
  <c r="J834" i="1"/>
  <c r="J840" i="1"/>
  <c r="L858" i="1"/>
  <c r="N864" i="1"/>
  <c r="O864" i="1" s="1"/>
  <c r="CT864" i="1" s="1"/>
  <c r="CU864" i="1" s="1"/>
  <c r="N870" i="1"/>
  <c r="O870" i="1" s="1"/>
  <c r="H873" i="1"/>
  <c r="T867" i="1" s="1"/>
  <c r="N882" i="1"/>
  <c r="O882" i="1" s="1"/>
  <c r="CJ882" i="1" s="1"/>
  <c r="T864" i="1"/>
  <c r="H786" i="1"/>
  <c r="T780" i="1" s="1"/>
  <c r="H801" i="1"/>
  <c r="T795" i="1" s="1"/>
  <c r="J804" i="1"/>
  <c r="H807" i="1"/>
  <c r="L807" i="1" s="1"/>
  <c r="N816" i="1"/>
  <c r="L834" i="1"/>
  <c r="H837" i="1"/>
  <c r="L837" i="1" s="1"/>
  <c r="H861" i="1"/>
  <c r="J861" i="1" s="1"/>
  <c r="H867" i="1"/>
  <c r="L867" i="1" s="1"/>
  <c r="J870" i="1"/>
  <c r="G786" i="1"/>
  <c r="T870" i="1"/>
  <c r="CT575" i="1"/>
  <c r="CU575" i="1" s="1"/>
  <c r="J573" i="1"/>
  <c r="N573" i="1"/>
  <c r="P573" i="1" s="1"/>
  <c r="CT576" i="1"/>
  <c r="CU576" i="1" s="1"/>
  <c r="P578" i="1"/>
  <c r="L573" i="1"/>
  <c r="CJ578" i="1"/>
  <c r="CJ582" i="1"/>
  <c r="CJ576" i="1"/>
  <c r="CT582" i="1"/>
  <c r="CU582" i="1" s="1"/>
  <c r="CJ577" i="1"/>
  <c r="O573" i="1"/>
  <c r="P579" i="1"/>
  <c r="O579" i="1"/>
  <c r="CT579" i="1" s="1"/>
  <c r="CU579" i="1" s="1"/>
  <c r="N787" i="1"/>
  <c r="P806" i="1"/>
  <c r="P884" i="1"/>
  <c r="T849" i="1"/>
  <c r="M831" i="1"/>
  <c r="O833" i="1"/>
  <c r="CJ833" i="1" s="1"/>
  <c r="O858" i="1"/>
  <c r="CT858" i="1" s="1"/>
  <c r="CU858" i="1" s="1"/>
  <c r="N849" i="1"/>
  <c r="N784" i="1"/>
  <c r="N788" i="1"/>
  <c r="P737" i="1"/>
  <c r="O835" i="1"/>
  <c r="CJ835" i="1" s="1"/>
  <c r="T837" i="1"/>
  <c r="L881" i="1"/>
  <c r="N881" i="1"/>
  <c r="J881" i="1"/>
  <c r="N876" i="1"/>
  <c r="N873" i="1" s="1"/>
  <c r="H785" i="1"/>
  <c r="T779" i="1" s="1"/>
  <c r="L843" i="1"/>
  <c r="T807" i="1"/>
  <c r="G785" i="1"/>
  <c r="CT854" i="1"/>
  <c r="CU854" i="1" s="1"/>
  <c r="O863" i="1"/>
  <c r="CJ865" i="1"/>
  <c r="CJ866" i="1"/>
  <c r="CJ868" i="1"/>
  <c r="O871" i="1"/>
  <c r="CJ871" i="1" s="1"/>
  <c r="CJ872" i="1"/>
  <c r="CJ877" i="1"/>
  <c r="CT880" i="1"/>
  <c r="CU880" i="1" s="1"/>
  <c r="O883" i="1"/>
  <c r="CT883" i="1" s="1"/>
  <c r="CU883" i="1" s="1"/>
  <c r="CT884" i="1"/>
  <c r="CU884" i="1" s="1"/>
  <c r="N795" i="1"/>
  <c r="CT820" i="1"/>
  <c r="CU820" i="1" s="1"/>
  <c r="N825" i="1"/>
  <c r="O850" i="1"/>
  <c r="CT850" i="1" s="1"/>
  <c r="CU850" i="1" s="1"/>
  <c r="O851" i="1"/>
  <c r="CT851" i="1" s="1"/>
  <c r="CU851" i="1" s="1"/>
  <c r="O852" i="1"/>
  <c r="CT852" i="1" s="1"/>
  <c r="CU852" i="1" s="1"/>
  <c r="O853" i="1"/>
  <c r="CT853" i="1" s="1"/>
  <c r="CU853" i="1" s="1"/>
  <c r="CT872" i="1"/>
  <c r="CU872" i="1" s="1"/>
  <c r="CJ874" i="1"/>
  <c r="CJ878" i="1"/>
  <c r="M789" i="1"/>
  <c r="P802" i="1"/>
  <c r="P804" i="1"/>
  <c r="P805" i="1"/>
  <c r="CJ808" i="1"/>
  <c r="O832" i="1"/>
  <c r="CJ832" i="1" s="1"/>
  <c r="CJ856" i="1"/>
  <c r="CJ857" i="1"/>
  <c r="CJ859" i="1"/>
  <c r="CJ860" i="1"/>
  <c r="CJ862" i="1"/>
  <c r="O814" i="1"/>
  <c r="CT814" i="1" s="1"/>
  <c r="CU814" i="1" s="1"/>
  <c r="M825" i="1"/>
  <c r="CJ838" i="1"/>
  <c r="O875" i="1"/>
  <c r="CT875" i="1" s="1"/>
  <c r="CU875" i="1" s="1"/>
  <c r="M879" i="1"/>
  <c r="P874" i="1"/>
  <c r="P875" i="1"/>
  <c r="P877" i="1"/>
  <c r="P878" i="1"/>
  <c r="M873" i="1"/>
  <c r="P868" i="1"/>
  <c r="P871" i="1"/>
  <c r="P872" i="1"/>
  <c r="M867" i="1"/>
  <c r="P862" i="1"/>
  <c r="P863" i="1"/>
  <c r="P865" i="1"/>
  <c r="P866" i="1"/>
  <c r="M861" i="1"/>
  <c r="P856" i="1"/>
  <c r="P857" i="1"/>
  <c r="P858" i="1"/>
  <c r="P859" i="1"/>
  <c r="P860" i="1"/>
  <c r="M855" i="1"/>
  <c r="P850" i="1"/>
  <c r="P851" i="1"/>
  <c r="P852" i="1"/>
  <c r="P853" i="1"/>
  <c r="P854" i="1"/>
  <c r="CJ854" i="1"/>
  <c r="M849" i="1"/>
  <c r="O809" i="1"/>
  <c r="CT823" i="1"/>
  <c r="CU823" i="1" s="1"/>
  <c r="CT824" i="1"/>
  <c r="CU824" i="1" s="1"/>
  <c r="O841" i="1"/>
  <c r="CJ841" i="1" s="1"/>
  <c r="CJ842" i="1"/>
  <c r="CT836" i="1"/>
  <c r="CU836" i="1" s="1"/>
  <c r="P836" i="1"/>
  <c r="O811" i="1"/>
  <c r="CT811" i="1" s="1"/>
  <c r="CU811" i="1" s="1"/>
  <c r="CJ812" i="1"/>
  <c r="O817" i="1"/>
  <c r="CT817" i="1" s="1"/>
  <c r="CU817" i="1" s="1"/>
  <c r="O818" i="1"/>
  <c r="CT818" i="1" s="1"/>
  <c r="CU818" i="1" s="1"/>
  <c r="O839" i="1"/>
  <c r="O844" i="1"/>
  <c r="CJ844" i="1" s="1"/>
  <c r="O846" i="1"/>
  <c r="CT846" i="1" s="1"/>
  <c r="CU846" i="1" s="1"/>
  <c r="O847" i="1"/>
  <c r="CT847" i="1" s="1"/>
  <c r="CU847" i="1" s="1"/>
  <c r="O848" i="1"/>
  <c r="CT848" i="1" s="1"/>
  <c r="CU848" i="1" s="1"/>
  <c r="M843" i="1"/>
  <c r="P844" i="1"/>
  <c r="P846" i="1"/>
  <c r="P847" i="1"/>
  <c r="P848" i="1"/>
  <c r="J843" i="1"/>
  <c r="P838" i="1"/>
  <c r="P839" i="1"/>
  <c r="P841" i="1"/>
  <c r="P842" i="1"/>
  <c r="M837" i="1"/>
  <c r="O826" i="1"/>
  <c r="O827" i="1"/>
  <c r="CT827" i="1" s="1"/>
  <c r="CU827" i="1" s="1"/>
  <c r="O828" i="1"/>
  <c r="CT828" i="1" s="1"/>
  <c r="CU828" i="1" s="1"/>
  <c r="O829" i="1"/>
  <c r="CT829" i="1" s="1"/>
  <c r="CU829" i="1" s="1"/>
  <c r="O830" i="1"/>
  <c r="CT830" i="1" s="1"/>
  <c r="CU830" i="1" s="1"/>
  <c r="P826" i="1"/>
  <c r="P827" i="1"/>
  <c r="P828" i="1"/>
  <c r="P829" i="1"/>
  <c r="P830" i="1"/>
  <c r="P820" i="1"/>
  <c r="CJ820" i="1"/>
  <c r="P822" i="1"/>
  <c r="P823" i="1"/>
  <c r="CJ823" i="1"/>
  <c r="P824" i="1"/>
  <c r="CJ824" i="1"/>
  <c r="M819" i="1"/>
  <c r="L813" i="1"/>
  <c r="P814" i="1"/>
  <c r="P817" i="1"/>
  <c r="P818" i="1"/>
  <c r="M813" i="1"/>
  <c r="J813" i="1"/>
  <c r="P808" i="1"/>
  <c r="P809" i="1"/>
  <c r="P811" i="1"/>
  <c r="P812" i="1"/>
  <c r="M807" i="1"/>
  <c r="CT802" i="1"/>
  <c r="CU802" i="1" s="1"/>
  <c r="CJ802" i="1"/>
  <c r="CJ804" i="1"/>
  <c r="CT804" i="1"/>
  <c r="CU804" i="1" s="1"/>
  <c r="CT805" i="1"/>
  <c r="CU805" i="1" s="1"/>
  <c r="CJ805" i="1"/>
  <c r="CT806" i="1"/>
  <c r="CU806" i="1" s="1"/>
  <c r="CJ806" i="1"/>
  <c r="M801" i="1"/>
  <c r="M795" i="1"/>
  <c r="O796" i="1"/>
  <c r="O797" i="1"/>
  <c r="CT797" i="1" s="1"/>
  <c r="CU797" i="1" s="1"/>
  <c r="O798" i="1"/>
  <c r="CT798" i="1" s="1"/>
  <c r="CU798" i="1" s="1"/>
  <c r="O799" i="1"/>
  <c r="CT799" i="1" s="1"/>
  <c r="CU799" i="1" s="1"/>
  <c r="O800" i="1"/>
  <c r="CJ800" i="1" s="1"/>
  <c r="P796" i="1"/>
  <c r="P797" i="1"/>
  <c r="P798" i="1"/>
  <c r="P799" i="1"/>
  <c r="P800" i="1"/>
  <c r="O790" i="1"/>
  <c r="CT790" i="1" s="1"/>
  <c r="CU790" i="1" s="1"/>
  <c r="O792" i="1"/>
  <c r="O793" i="1"/>
  <c r="O794" i="1"/>
  <c r="CT794" i="1" s="1"/>
  <c r="CU794" i="1" s="1"/>
  <c r="P790" i="1"/>
  <c r="P793" i="1"/>
  <c r="P794" i="1"/>
  <c r="I140" i="1"/>
  <c r="P849" i="1" l="1"/>
  <c r="T825" i="1"/>
  <c r="N789" i="1"/>
  <c r="L879" i="1"/>
  <c r="J873" i="1"/>
  <c r="P869" i="1"/>
  <c r="CJ869" i="1"/>
  <c r="J837" i="1"/>
  <c r="P840" i="1"/>
  <c r="T843" i="1"/>
  <c r="J831" i="1"/>
  <c r="P803" i="1"/>
  <c r="T819" i="1"/>
  <c r="P791" i="1"/>
  <c r="CJ803" i="1"/>
  <c r="O834" i="1"/>
  <c r="CT834" i="1" s="1"/>
  <c r="CU834" i="1" s="1"/>
  <c r="N843" i="1"/>
  <c r="P843" i="1" s="1"/>
  <c r="N801" i="1"/>
  <c r="P801" i="1" s="1"/>
  <c r="J855" i="1"/>
  <c r="P825" i="1"/>
  <c r="O861" i="1"/>
  <c r="T873" i="1"/>
  <c r="T801" i="1"/>
  <c r="J867" i="1"/>
  <c r="T861" i="1"/>
  <c r="CJ814" i="1"/>
  <c r="CJ810" i="1"/>
  <c r="N819" i="1"/>
  <c r="P819" i="1" s="1"/>
  <c r="J795" i="1"/>
  <c r="J801" i="1"/>
  <c r="L801" i="1"/>
  <c r="CT803" i="1"/>
  <c r="CU803" i="1" s="1"/>
  <c r="J807" i="1"/>
  <c r="P815" i="1"/>
  <c r="P821" i="1"/>
  <c r="J825" i="1"/>
  <c r="P845" i="1"/>
  <c r="N831" i="1"/>
  <c r="P831" i="1" s="1"/>
  <c r="L849" i="1"/>
  <c r="P864" i="1"/>
  <c r="L873" i="1"/>
  <c r="CJ864" i="1"/>
  <c r="P873" i="1"/>
  <c r="N785" i="1"/>
  <c r="N861" i="1"/>
  <c r="CT861" i="1" s="1"/>
  <c r="CU861" i="1" s="1"/>
  <c r="N813" i="1"/>
  <c r="P813" i="1" s="1"/>
  <c r="P855" i="1"/>
  <c r="P816" i="1"/>
  <c r="CJ822" i="1"/>
  <c r="O816" i="1"/>
  <c r="CT816" i="1" s="1"/>
  <c r="CU816" i="1" s="1"/>
  <c r="CT822" i="1"/>
  <c r="CU822" i="1" s="1"/>
  <c r="T831" i="1"/>
  <c r="CT573" i="1"/>
  <c r="CU573" i="1" s="1"/>
  <c r="P810" i="1"/>
  <c r="L861" i="1"/>
  <c r="J819" i="1"/>
  <c r="CJ840" i="1"/>
  <c r="CJ853" i="1"/>
  <c r="T855" i="1"/>
  <c r="L795" i="1"/>
  <c r="CT870" i="1"/>
  <c r="CU870" i="1" s="1"/>
  <c r="CJ870" i="1"/>
  <c r="L819" i="1"/>
  <c r="O837" i="1"/>
  <c r="N807" i="1"/>
  <c r="P807" i="1" s="1"/>
  <c r="P795" i="1"/>
  <c r="P882" i="1"/>
  <c r="N837" i="1"/>
  <c r="P837" i="1" s="1"/>
  <c r="T783" i="1"/>
  <c r="CJ817" i="1"/>
  <c r="P789" i="1"/>
  <c r="CJ850" i="1"/>
  <c r="N786" i="1"/>
  <c r="CJ848" i="1"/>
  <c r="CT841" i="1"/>
  <c r="CU841" i="1" s="1"/>
  <c r="P870" i="1"/>
  <c r="P876" i="1"/>
  <c r="J789" i="1"/>
  <c r="N867" i="1"/>
  <c r="P867" i="1" s="1"/>
  <c r="CT882" i="1"/>
  <c r="CU882" i="1" s="1"/>
  <c r="CJ579" i="1"/>
  <c r="CJ573" i="1"/>
  <c r="CJ794" i="1"/>
  <c r="CT835" i="1"/>
  <c r="CU835" i="1" s="1"/>
  <c r="CT833" i="1"/>
  <c r="CU833" i="1" s="1"/>
  <c r="CT871" i="1"/>
  <c r="CU871" i="1" s="1"/>
  <c r="O867" i="1"/>
  <c r="CT867" i="1" s="1"/>
  <c r="CU867" i="1" s="1"/>
  <c r="CJ811" i="1"/>
  <c r="CJ858" i="1"/>
  <c r="O807" i="1"/>
  <c r="O855" i="1"/>
  <c r="CT855" i="1" s="1"/>
  <c r="CU855" i="1" s="1"/>
  <c r="P881" i="1"/>
  <c r="N879" i="1"/>
  <c r="P879" i="1" s="1"/>
  <c r="O881" i="1"/>
  <c r="O879" i="1" s="1"/>
  <c r="O876" i="1"/>
  <c r="CJ863" i="1"/>
  <c r="CJ852" i="1"/>
  <c r="CJ845" i="1"/>
  <c r="O819" i="1"/>
  <c r="CJ821" i="1"/>
  <c r="CT791" i="1"/>
  <c r="CU791" i="1" s="1"/>
  <c r="O784" i="1"/>
  <c r="CJ818" i="1"/>
  <c r="CJ790" i="1"/>
  <c r="CJ793" i="1"/>
  <c r="O787" i="1"/>
  <c r="CJ851" i="1"/>
  <c r="CJ875" i="1"/>
  <c r="CJ883" i="1"/>
  <c r="CT863" i="1"/>
  <c r="CU863" i="1" s="1"/>
  <c r="CT792" i="1"/>
  <c r="CU792" i="1" s="1"/>
  <c r="CT839" i="1"/>
  <c r="CU839" i="1" s="1"/>
  <c r="CT832" i="1"/>
  <c r="CU832" i="1" s="1"/>
  <c r="O788" i="1"/>
  <c r="O849" i="1"/>
  <c r="CJ815" i="1"/>
  <c r="CJ839" i="1"/>
  <c r="CJ799" i="1"/>
  <c r="CJ809" i="1"/>
  <c r="CJ829" i="1"/>
  <c r="CJ798" i="1"/>
  <c r="CJ828" i="1"/>
  <c r="CT815" i="1"/>
  <c r="CU815" i="1" s="1"/>
  <c r="CT809" i="1"/>
  <c r="CU809" i="1" s="1"/>
  <c r="CJ846" i="1"/>
  <c r="CT844" i="1"/>
  <c r="CU844" i="1" s="1"/>
  <c r="O843" i="1"/>
  <c r="CJ847" i="1"/>
  <c r="CT826" i="1"/>
  <c r="CU826" i="1" s="1"/>
  <c r="O825" i="1"/>
  <c r="CJ830" i="1"/>
  <c r="CJ826" i="1"/>
  <c r="CJ827" i="1"/>
  <c r="CJ801" i="1"/>
  <c r="CJ797" i="1"/>
  <c r="CT796" i="1"/>
  <c r="CU796" i="1" s="1"/>
  <c r="O795" i="1"/>
  <c r="CT800" i="1"/>
  <c r="CU800" i="1" s="1"/>
  <c r="CJ796" i="1"/>
  <c r="CT793" i="1"/>
  <c r="CU793" i="1" s="1"/>
  <c r="CJ792" i="1"/>
  <c r="O789" i="1"/>
  <c r="T627" i="1"/>
  <c r="T628" i="1"/>
  <c r="T629" i="1"/>
  <c r="T630" i="1"/>
  <c r="T631" i="1"/>
  <c r="T632" i="1"/>
  <c r="CJ834" i="1" l="1"/>
  <c r="CJ816" i="1"/>
  <c r="CT801" i="1"/>
  <c r="CU801" i="1" s="1"/>
  <c r="O831" i="1"/>
  <c r="CJ831" i="1" s="1"/>
  <c r="P861" i="1"/>
  <c r="CJ861" i="1"/>
  <c r="O813" i="1"/>
  <c r="CT813" i="1" s="1"/>
  <c r="CU813" i="1" s="1"/>
  <c r="CJ807" i="1"/>
  <c r="CJ855" i="1"/>
  <c r="CJ867" i="1"/>
  <c r="CT837" i="1"/>
  <c r="CU837" i="1" s="1"/>
  <c r="CJ837" i="1"/>
  <c r="CT807" i="1"/>
  <c r="CU807" i="1" s="1"/>
  <c r="CJ881" i="1"/>
  <c r="CT881" i="1"/>
  <c r="CU881" i="1" s="1"/>
  <c r="O785" i="1"/>
  <c r="CT876" i="1"/>
  <c r="CU876" i="1" s="1"/>
  <c r="CJ876" i="1"/>
  <c r="O786" i="1"/>
  <c r="O873" i="1"/>
  <c r="CJ819" i="1"/>
  <c r="CT819" i="1"/>
  <c r="CU819" i="1" s="1"/>
  <c r="CT849" i="1"/>
  <c r="CU849" i="1" s="1"/>
  <c r="CJ849" i="1"/>
  <c r="CJ879" i="1"/>
  <c r="CT879" i="1"/>
  <c r="CU879" i="1" s="1"/>
  <c r="CJ813" i="1"/>
  <c r="CT831" i="1"/>
  <c r="CU831" i="1" s="1"/>
  <c r="CT843" i="1"/>
  <c r="CU843" i="1" s="1"/>
  <c r="CJ843" i="1"/>
  <c r="CT825" i="1"/>
  <c r="CU825" i="1" s="1"/>
  <c r="CJ825" i="1"/>
  <c r="CT795" i="1"/>
  <c r="CU795" i="1" s="1"/>
  <c r="CJ795" i="1"/>
  <c r="CT789" i="1"/>
  <c r="CU789" i="1" s="1"/>
  <c r="CJ789" i="1"/>
  <c r="T931" i="1"/>
  <c r="T932" i="1"/>
  <c r="T933" i="1"/>
  <c r="T934" i="1"/>
  <c r="T935" i="1"/>
  <c r="T936" i="1"/>
  <c r="T937" i="1"/>
  <c r="T938" i="1"/>
  <c r="T939" i="1"/>
  <c r="T940" i="1"/>
  <c r="T941" i="1"/>
  <c r="T942" i="1"/>
  <c r="T943" i="1"/>
  <c r="T944" i="1"/>
  <c r="T945" i="1"/>
  <c r="T946" i="1"/>
  <c r="T947" i="1"/>
  <c r="T948" i="1"/>
  <c r="T949" i="1"/>
  <c r="T950" i="1"/>
  <c r="T951" i="1"/>
  <c r="T952" i="1"/>
  <c r="T953" i="1"/>
  <c r="T954" i="1"/>
  <c r="T924" i="1"/>
  <c r="T925" i="1"/>
  <c r="T926" i="1"/>
  <c r="T927" i="1"/>
  <c r="T928" i="1"/>
  <c r="T929" i="1"/>
  <c r="T930" i="1"/>
  <c r="T919" i="1"/>
  <c r="T920" i="1"/>
  <c r="T921" i="1"/>
  <c r="T922" i="1"/>
  <c r="T923" i="1"/>
  <c r="N31" i="1"/>
  <c r="R752" i="1"/>
  <c r="Q752" i="1"/>
  <c r="T740" i="1" s="1"/>
  <c r="O752" i="1"/>
  <c r="R751" i="1"/>
  <c r="Q751" i="1"/>
  <c r="T739" i="1" s="1"/>
  <c r="N751" i="1"/>
  <c r="R750" i="1"/>
  <c r="Q750" i="1"/>
  <c r="T738" i="1" s="1"/>
  <c r="N750" i="1"/>
  <c r="P750" i="1" s="1"/>
  <c r="R749" i="1"/>
  <c r="Q749" i="1"/>
  <c r="T737" i="1" s="1"/>
  <c r="O749" i="1"/>
  <c r="J749" i="1"/>
  <c r="R748" i="1"/>
  <c r="Q748" i="1"/>
  <c r="T736" i="1" s="1"/>
  <c r="O748" i="1"/>
  <c r="J748" i="1"/>
  <c r="K747" i="1"/>
  <c r="I747" i="1"/>
  <c r="H747" i="1"/>
  <c r="G747" i="1"/>
  <c r="G298" i="1"/>
  <c r="G292" i="1" s="1"/>
  <c r="M747" i="1" l="1"/>
  <c r="CT873" i="1"/>
  <c r="CU873" i="1" s="1"/>
  <c r="CJ873" i="1"/>
  <c r="O750" i="1"/>
  <c r="L747" i="1"/>
  <c r="O751" i="1"/>
  <c r="N747" i="1"/>
  <c r="P747" i="1" s="1"/>
  <c r="Q747" i="1"/>
  <c r="T735" i="1" s="1"/>
  <c r="J747" i="1"/>
  <c r="R747" i="1"/>
  <c r="O747" i="1" l="1"/>
  <c r="CT924" i="1" l="1"/>
  <c r="CU924" i="1" s="1"/>
  <c r="CJ924" i="1"/>
  <c r="T918" i="1"/>
  <c r="P924" i="1"/>
  <c r="M924" i="1"/>
  <c r="L924" i="1"/>
  <c r="J924" i="1"/>
  <c r="CT923" i="1"/>
  <c r="CU923" i="1" s="1"/>
  <c r="CJ923" i="1"/>
  <c r="T917" i="1"/>
  <c r="P923" i="1"/>
  <c r="M923" i="1"/>
  <c r="L923" i="1"/>
  <c r="J923" i="1"/>
  <c r="T916" i="1"/>
  <c r="N922" i="1"/>
  <c r="CT922" i="1" s="1"/>
  <c r="CU922" i="1" s="1"/>
  <c r="M922" i="1"/>
  <c r="L922" i="1"/>
  <c r="J922" i="1"/>
  <c r="T915" i="1"/>
  <c r="N921" i="1"/>
  <c r="CJ921" i="1" s="1"/>
  <c r="M921" i="1"/>
  <c r="L921" i="1"/>
  <c r="J921" i="1"/>
  <c r="CT920" i="1"/>
  <c r="CU920" i="1" s="1"/>
  <c r="CJ920" i="1"/>
  <c r="T914" i="1"/>
  <c r="P920" i="1"/>
  <c r="M920" i="1"/>
  <c r="L920" i="1"/>
  <c r="J920" i="1"/>
  <c r="O919" i="1"/>
  <c r="K919" i="1"/>
  <c r="I919" i="1"/>
  <c r="H919" i="1"/>
  <c r="G919" i="1"/>
  <c r="F919" i="1"/>
  <c r="E919" i="1"/>
  <c r="D919" i="1"/>
  <c r="CT921" i="1" l="1"/>
  <c r="CU921" i="1" s="1"/>
  <c r="N919" i="1"/>
  <c r="CT919" i="1" s="1"/>
  <c r="CU919" i="1" s="1"/>
  <c r="P921" i="1"/>
  <c r="M919" i="1"/>
  <c r="J919" i="1"/>
  <c r="T913" i="1"/>
  <c r="L919" i="1"/>
  <c r="P922" i="1"/>
  <c r="CJ922" i="1"/>
  <c r="CJ919" i="1" l="1"/>
  <c r="P919" i="1"/>
  <c r="G24" i="1"/>
  <c r="G18" i="1" s="1"/>
  <c r="G25" i="1"/>
  <c r="G19" i="1" s="1"/>
  <c r="G26" i="1"/>
  <c r="G20" i="1" s="1"/>
  <c r="G27" i="1"/>
  <c r="G21" i="1" s="1"/>
  <c r="G28" i="1"/>
  <c r="G22" i="1" s="1"/>
  <c r="G29" i="1"/>
  <c r="G17" i="1" l="1"/>
  <c r="G23" i="1"/>
  <c r="G187" i="1" l="1"/>
  <c r="D179" i="1" l="1"/>
  <c r="E179" i="1"/>
  <c r="F179" i="1"/>
  <c r="G179" i="1"/>
  <c r="H179" i="1"/>
  <c r="I179" i="1"/>
  <c r="K179" i="1"/>
  <c r="J180" i="1"/>
  <c r="L180" i="1"/>
  <c r="M180" i="1"/>
  <c r="O180" i="1"/>
  <c r="CJ180" i="1" s="1"/>
  <c r="P180" i="1"/>
  <c r="CG180" i="1"/>
  <c r="J181" i="1"/>
  <c r="L181" i="1"/>
  <c r="M181" i="1"/>
  <c r="N181" i="1"/>
  <c r="N179" i="1" s="1"/>
  <c r="CG181" i="1"/>
  <c r="J182" i="1"/>
  <c r="L182" i="1"/>
  <c r="M182" i="1"/>
  <c r="O182" i="1"/>
  <c r="CJ182" i="1" s="1"/>
  <c r="P182" i="1"/>
  <c r="CG182" i="1"/>
  <c r="J183" i="1"/>
  <c r="L183" i="1"/>
  <c r="M183" i="1"/>
  <c r="O183" i="1"/>
  <c r="CT183" i="1" s="1"/>
  <c r="CU183" i="1" s="1"/>
  <c r="P183" i="1"/>
  <c r="CG183" i="1"/>
  <c r="J184" i="1"/>
  <c r="L184" i="1"/>
  <c r="M184" i="1"/>
  <c r="O184" i="1"/>
  <c r="CJ184" i="1" s="1"/>
  <c r="P184" i="1"/>
  <c r="CG184" i="1"/>
  <c r="CG179" i="1" l="1"/>
  <c r="J179" i="1"/>
  <c r="CT180" i="1"/>
  <c r="CU180" i="1" s="1"/>
  <c r="CT184" i="1"/>
  <c r="CU184" i="1" s="1"/>
  <c r="L179" i="1"/>
  <c r="P179" i="1"/>
  <c r="CJ183" i="1"/>
  <c r="CT182" i="1"/>
  <c r="CU182" i="1" s="1"/>
  <c r="O179" i="1"/>
  <c r="CT179" i="1" s="1"/>
  <c r="CU179" i="1" s="1"/>
  <c r="M179" i="1"/>
  <c r="P181" i="1"/>
  <c r="O181" i="1"/>
  <c r="CJ181" i="1" s="1"/>
  <c r="R356" i="1"/>
  <c r="Q356" i="1"/>
  <c r="P356" i="1"/>
  <c r="O356" i="1"/>
  <c r="R355" i="1"/>
  <c r="Q355" i="1"/>
  <c r="P355" i="1"/>
  <c r="O355" i="1"/>
  <c r="R354" i="1"/>
  <c r="Q354" i="1"/>
  <c r="P354" i="1"/>
  <c r="O354" i="1"/>
  <c r="M354" i="1"/>
  <c r="L354" i="1"/>
  <c r="J354" i="1"/>
  <c r="R353" i="1"/>
  <c r="Q353" i="1"/>
  <c r="N353" i="1"/>
  <c r="M353" i="1"/>
  <c r="L353" i="1"/>
  <c r="J353" i="1"/>
  <c r="R352" i="1"/>
  <c r="Q352" i="1"/>
  <c r="P352" i="1"/>
  <c r="O352" i="1"/>
  <c r="CJ352" i="1" s="1"/>
  <c r="K351" i="1"/>
  <c r="I351" i="1"/>
  <c r="H351" i="1"/>
  <c r="G351" i="1"/>
  <c r="F351" i="1"/>
  <c r="E351" i="1"/>
  <c r="D351" i="1"/>
  <c r="K350" i="1"/>
  <c r="K290" i="1" s="1"/>
  <c r="I350" i="1"/>
  <c r="I290" i="1" s="1"/>
  <c r="H350" i="1"/>
  <c r="P350" i="1" s="1"/>
  <c r="G350" i="1"/>
  <c r="G290" i="1" s="1"/>
  <c r="K349" i="1"/>
  <c r="I349" i="1"/>
  <c r="H349" i="1"/>
  <c r="P349" i="1" s="1"/>
  <c r="G349" i="1"/>
  <c r="K348" i="1"/>
  <c r="I348" i="1"/>
  <c r="H348" i="1"/>
  <c r="P348" i="1" s="1"/>
  <c r="G348" i="1"/>
  <c r="G347" i="1"/>
  <c r="T346" i="1"/>
  <c r="K346" i="1"/>
  <c r="I346" i="1"/>
  <c r="H346" i="1"/>
  <c r="P346" i="1" s="1"/>
  <c r="G346" i="1"/>
  <c r="T345" i="1"/>
  <c r="F345" i="1"/>
  <c r="F317" i="1" s="1"/>
  <c r="E345" i="1"/>
  <c r="D345" i="1"/>
  <c r="T320" i="1"/>
  <c r="R320" i="1"/>
  <c r="Q320" i="1"/>
  <c r="O320" i="1"/>
  <c r="T319" i="1"/>
  <c r="R319" i="1"/>
  <c r="Q319" i="1"/>
  <c r="P319" i="1"/>
  <c r="O319" i="1"/>
  <c r="T318" i="1"/>
  <c r="R318" i="1"/>
  <c r="Q318" i="1"/>
  <c r="P318" i="1"/>
  <c r="O318" i="1"/>
  <c r="T317" i="1"/>
  <c r="R317" i="1"/>
  <c r="Q317" i="1"/>
  <c r="N317" i="1"/>
  <c r="N315" i="1" s="1"/>
  <c r="M317" i="1"/>
  <c r="L317" i="1"/>
  <c r="J317" i="1"/>
  <c r="T316" i="1"/>
  <c r="R316" i="1"/>
  <c r="Q316" i="1"/>
  <c r="P316" i="1"/>
  <c r="O316" i="1"/>
  <c r="CT316" i="1" s="1"/>
  <c r="CU316" i="1" s="1"/>
  <c r="M316" i="1"/>
  <c r="T315" i="1"/>
  <c r="K315" i="1"/>
  <c r="I315" i="1"/>
  <c r="H315" i="1"/>
  <c r="G315" i="1"/>
  <c r="E315" i="1"/>
  <c r="D315" i="1"/>
  <c r="T314" i="1"/>
  <c r="T313" i="1"/>
  <c r="N301" i="1"/>
  <c r="K301" i="1"/>
  <c r="K295" i="1" s="1"/>
  <c r="H301" i="1"/>
  <c r="H295" i="1" s="1"/>
  <c r="G301" i="1"/>
  <c r="G295" i="1" s="1"/>
  <c r="T312" i="1"/>
  <c r="N300" i="1"/>
  <c r="N294" i="1" s="1"/>
  <c r="K300" i="1"/>
  <c r="K294" i="1" s="1"/>
  <c r="G300" i="1"/>
  <c r="G294" i="1" s="1"/>
  <c r="T311" i="1"/>
  <c r="R311" i="1"/>
  <c r="Q311" i="1"/>
  <c r="N311" i="1"/>
  <c r="M311" i="1"/>
  <c r="L311" i="1"/>
  <c r="J311" i="1"/>
  <c r="T310" i="1"/>
  <c r="N298" i="1"/>
  <c r="N292" i="1" s="1"/>
  <c r="K298" i="1"/>
  <c r="K292" i="1" s="1"/>
  <c r="T309" i="1"/>
  <c r="E309" i="1"/>
  <c r="D309" i="1"/>
  <c r="T308" i="1"/>
  <c r="R308" i="1"/>
  <c r="Q308" i="1"/>
  <c r="T296" i="1" s="1"/>
  <c r="P308" i="1"/>
  <c r="O308" i="1"/>
  <c r="T307" i="1"/>
  <c r="R307" i="1"/>
  <c r="Q307" i="1"/>
  <c r="T295" i="1" s="1"/>
  <c r="P307" i="1"/>
  <c r="O307" i="1"/>
  <c r="T306" i="1"/>
  <c r="R306" i="1"/>
  <c r="Q306" i="1"/>
  <c r="T294" i="1" s="1"/>
  <c r="P306" i="1"/>
  <c r="O306" i="1"/>
  <c r="T305" i="1"/>
  <c r="R305" i="1"/>
  <c r="Q305" i="1"/>
  <c r="T293" i="1" s="1"/>
  <c r="N305" i="1"/>
  <c r="N303" i="1" s="1"/>
  <c r="M305" i="1"/>
  <c r="L305" i="1"/>
  <c r="J305" i="1"/>
  <c r="T304" i="1"/>
  <c r="R304" i="1"/>
  <c r="Q304" i="1"/>
  <c r="T292" i="1" s="1"/>
  <c r="P304" i="1"/>
  <c r="O304" i="1"/>
  <c r="CT304" i="1" s="1"/>
  <c r="CU304" i="1" s="1"/>
  <c r="T303" i="1"/>
  <c r="K303" i="1"/>
  <c r="I303" i="1"/>
  <c r="H303" i="1"/>
  <c r="G303" i="1"/>
  <c r="E303" i="1"/>
  <c r="E297" i="1" s="1"/>
  <c r="D303" i="1"/>
  <c r="D297" i="1" s="1"/>
  <c r="T301" i="1"/>
  <c r="T300" i="1"/>
  <c r="T299" i="1"/>
  <c r="K299" i="1"/>
  <c r="K293" i="1" s="1"/>
  <c r="I299" i="1"/>
  <c r="I293" i="1" s="1"/>
  <c r="H299" i="1"/>
  <c r="H293" i="1" s="1"/>
  <c r="G299" i="1"/>
  <c r="G293" i="1" s="1"/>
  <c r="T298" i="1"/>
  <c r="T297" i="1"/>
  <c r="T289" i="1"/>
  <c r="T288" i="1"/>
  <c r="T287" i="1"/>
  <c r="T286" i="1"/>
  <c r="T285" i="1"/>
  <c r="CT296" i="1"/>
  <c r="CU296" i="1" s="1"/>
  <c r="CJ296" i="1"/>
  <c r="R296" i="1"/>
  <c r="Q296" i="1"/>
  <c r="P296" i="1"/>
  <c r="F296" i="1"/>
  <c r="F290" i="1" s="1"/>
  <c r="E296" i="1"/>
  <c r="E290" i="1" s="1"/>
  <c r="D296" i="1"/>
  <c r="D290" i="1" s="1"/>
  <c r="F295" i="1"/>
  <c r="F289" i="1" s="1"/>
  <c r="E295" i="1"/>
  <c r="E289" i="1" s="1"/>
  <c r="D295" i="1"/>
  <c r="D289" i="1" s="1"/>
  <c r="F294" i="1"/>
  <c r="F288" i="1" s="1"/>
  <c r="E294" i="1"/>
  <c r="E288" i="1" s="1"/>
  <c r="D294" i="1"/>
  <c r="D288" i="1" s="1"/>
  <c r="E293" i="1"/>
  <c r="E287" i="1" s="1"/>
  <c r="D293" i="1"/>
  <c r="D287" i="1" s="1"/>
  <c r="F292" i="1"/>
  <c r="F286" i="1" s="1"/>
  <c r="E292" i="1"/>
  <c r="E286" i="1" s="1"/>
  <c r="D292" i="1"/>
  <c r="D286" i="1" s="1"/>
  <c r="T290" i="1"/>
  <c r="N351" i="1" l="1"/>
  <c r="O351" i="1" s="1"/>
  <c r="CT351" i="1" s="1"/>
  <c r="CU351" i="1" s="1"/>
  <c r="N347" i="1"/>
  <c r="N295" i="1"/>
  <c r="N289" i="1" s="1"/>
  <c r="G287" i="1"/>
  <c r="G297" i="1"/>
  <c r="G288" i="1"/>
  <c r="R310" i="1"/>
  <c r="K289" i="1"/>
  <c r="M299" i="1"/>
  <c r="O312" i="1"/>
  <c r="CJ312" i="1" s="1"/>
  <c r="E285" i="1"/>
  <c r="K309" i="1"/>
  <c r="G289" i="1"/>
  <c r="I345" i="1"/>
  <c r="Q351" i="1"/>
  <c r="L293" i="1"/>
  <c r="CJ316" i="1"/>
  <c r="L303" i="1"/>
  <c r="G345" i="1"/>
  <c r="Q347" i="1"/>
  <c r="P315" i="1"/>
  <c r="D285" i="1"/>
  <c r="Q293" i="1"/>
  <c r="H300" i="1"/>
  <c r="R314" i="1"/>
  <c r="M315" i="1"/>
  <c r="O317" i="1"/>
  <c r="CT317" i="1" s="1"/>
  <c r="CU317" i="1" s="1"/>
  <c r="K345" i="1"/>
  <c r="N299" i="1"/>
  <c r="K287" i="1"/>
  <c r="Q315" i="1"/>
  <c r="H287" i="1"/>
  <c r="I298" i="1"/>
  <c r="D291" i="1"/>
  <c r="R303" i="1"/>
  <c r="P303" i="1"/>
  <c r="R313" i="1"/>
  <c r="H345" i="1"/>
  <c r="CT181" i="1"/>
  <c r="CU181" i="1" s="1"/>
  <c r="CJ179" i="1"/>
  <c r="K297" i="1"/>
  <c r="K288" i="1"/>
  <c r="F315" i="1"/>
  <c r="F311" i="1" s="1"/>
  <c r="F309" i="1" s="1"/>
  <c r="F305" i="1" s="1"/>
  <c r="F303" i="1" s="1"/>
  <c r="F299" i="1" s="1"/>
  <c r="F297" i="1" s="1"/>
  <c r="F293" i="1"/>
  <c r="F287" i="1" s="1"/>
  <c r="F285" i="1" s="1"/>
  <c r="P312" i="1"/>
  <c r="G309" i="1"/>
  <c r="K286" i="1"/>
  <c r="H290" i="1"/>
  <c r="Q290" i="1" s="1"/>
  <c r="I301" i="1"/>
  <c r="I295" i="1" s="1"/>
  <c r="CJ304" i="1"/>
  <c r="H309" i="1"/>
  <c r="Q314" i="1"/>
  <c r="O346" i="1"/>
  <c r="R348" i="1"/>
  <c r="Q349" i="1"/>
  <c r="R350" i="1"/>
  <c r="CT352" i="1"/>
  <c r="CU352" i="1" s="1"/>
  <c r="R290" i="1"/>
  <c r="Q346" i="1"/>
  <c r="L347" i="1"/>
  <c r="M351" i="1"/>
  <c r="R351" i="1"/>
  <c r="Q299" i="1"/>
  <c r="M303" i="1"/>
  <c r="O305" i="1"/>
  <c r="CT305" i="1" s="1"/>
  <c r="CU305" i="1" s="1"/>
  <c r="M310" i="1"/>
  <c r="R346" i="1"/>
  <c r="Q348" i="1"/>
  <c r="R349" i="1"/>
  <c r="Q350" i="1"/>
  <c r="J351" i="1"/>
  <c r="Q301" i="1"/>
  <c r="R312" i="1"/>
  <c r="I309" i="1"/>
  <c r="I300" i="1"/>
  <c r="I294" i="1" s="1"/>
  <c r="CT306" i="1"/>
  <c r="CU306" i="1" s="1"/>
  <c r="CJ306" i="1"/>
  <c r="P310" i="1"/>
  <c r="N309" i="1"/>
  <c r="P314" i="1"/>
  <c r="CT318" i="1"/>
  <c r="CU318" i="1" s="1"/>
  <c r="CJ318" i="1"/>
  <c r="P353" i="1"/>
  <c r="O353" i="1"/>
  <c r="CJ353" i="1" s="1"/>
  <c r="CT354" i="1"/>
  <c r="CU354" i="1" s="1"/>
  <c r="CJ354" i="1"/>
  <c r="R347" i="1"/>
  <c r="J347" i="1"/>
  <c r="E291" i="1"/>
  <c r="O303" i="1"/>
  <c r="CJ303" i="1" s="1"/>
  <c r="J303" i="1"/>
  <c r="Q303" i="1"/>
  <c r="T291" i="1" s="1"/>
  <c r="CT307" i="1"/>
  <c r="CU307" i="1" s="1"/>
  <c r="CJ307" i="1"/>
  <c r="Q310" i="1"/>
  <c r="O310" i="1"/>
  <c r="O298" i="1" s="1"/>
  <c r="O292" i="1" s="1"/>
  <c r="H298" i="1"/>
  <c r="R315" i="1"/>
  <c r="J315" i="1"/>
  <c r="CT319" i="1"/>
  <c r="CU319" i="1" s="1"/>
  <c r="CJ319" i="1"/>
  <c r="M347" i="1"/>
  <c r="CT355" i="1"/>
  <c r="CU355" i="1" s="1"/>
  <c r="CJ355" i="1"/>
  <c r="R299" i="1"/>
  <c r="CT308" i="1"/>
  <c r="CU308" i="1" s="1"/>
  <c r="CJ308" i="1"/>
  <c r="Q313" i="1"/>
  <c r="P313" i="1"/>
  <c r="O313" i="1"/>
  <c r="O301" i="1" s="1"/>
  <c r="O295" i="1" s="1"/>
  <c r="CT320" i="1"/>
  <c r="CU320" i="1" s="1"/>
  <c r="CJ320" i="1"/>
  <c r="P351" i="1"/>
  <c r="CT356" i="1"/>
  <c r="CU356" i="1" s="1"/>
  <c r="CJ356" i="1"/>
  <c r="J299" i="1"/>
  <c r="P301" i="1"/>
  <c r="P305" i="1"/>
  <c r="Q312" i="1"/>
  <c r="O314" i="1"/>
  <c r="CT314" i="1" s="1"/>
  <c r="CU314" i="1" s="1"/>
  <c r="P317" i="1"/>
  <c r="O311" i="1"/>
  <c r="CT311" i="1" s="1"/>
  <c r="CU311" i="1" s="1"/>
  <c r="O315" i="1"/>
  <c r="CT315" i="1" s="1"/>
  <c r="CU315" i="1" s="1"/>
  <c r="O348" i="1"/>
  <c r="O349" i="1"/>
  <c r="O350" i="1"/>
  <c r="L351" i="1"/>
  <c r="L299" i="1"/>
  <c r="P311" i="1"/>
  <c r="L315" i="1"/>
  <c r="R298" i="1" l="1"/>
  <c r="I292" i="1"/>
  <c r="I286" i="1" s="1"/>
  <c r="N293" i="1"/>
  <c r="N291" i="1" s="1"/>
  <c r="P300" i="1"/>
  <c r="H294" i="1"/>
  <c r="H297" i="1"/>
  <c r="H292" i="1"/>
  <c r="N297" i="1"/>
  <c r="Q287" i="1"/>
  <c r="O286" i="1"/>
  <c r="CT312" i="1"/>
  <c r="CU312" i="1" s="1"/>
  <c r="O300" i="1"/>
  <c r="CT300" i="1" s="1"/>
  <c r="CU300" i="1" s="1"/>
  <c r="L309" i="1"/>
  <c r="J345" i="1"/>
  <c r="CJ317" i="1"/>
  <c r="Q309" i="1"/>
  <c r="H288" i="1"/>
  <c r="L345" i="1"/>
  <c r="P299" i="1"/>
  <c r="L287" i="1"/>
  <c r="M345" i="1"/>
  <c r="K285" i="1"/>
  <c r="R345" i="1"/>
  <c r="Q345" i="1"/>
  <c r="O290" i="1"/>
  <c r="CJ290" i="1" s="1"/>
  <c r="Q300" i="1"/>
  <c r="CJ305" i="1"/>
  <c r="CT353" i="1"/>
  <c r="CU353" i="1" s="1"/>
  <c r="O309" i="1"/>
  <c r="CT309" i="1" s="1"/>
  <c r="CU309" i="1" s="1"/>
  <c r="R301" i="1"/>
  <c r="G286" i="1"/>
  <c r="G285" i="1" s="1"/>
  <c r="G291" i="1"/>
  <c r="CT303" i="1"/>
  <c r="CU303" i="1" s="1"/>
  <c r="N288" i="1"/>
  <c r="CJ351" i="1"/>
  <c r="K291" i="1"/>
  <c r="CJ346" i="1"/>
  <c r="CT346" i="1"/>
  <c r="CU346" i="1" s="1"/>
  <c r="F291" i="1"/>
  <c r="CJ350" i="1"/>
  <c r="CT350" i="1"/>
  <c r="CU350" i="1" s="1"/>
  <c r="CT301" i="1"/>
  <c r="CU301" i="1" s="1"/>
  <c r="R293" i="1"/>
  <c r="J293" i="1"/>
  <c r="M293" i="1"/>
  <c r="I287" i="1"/>
  <c r="CT313" i="1"/>
  <c r="CU313" i="1" s="1"/>
  <c r="CJ315" i="1"/>
  <c r="CJ311" i="1"/>
  <c r="CT310" i="1"/>
  <c r="CU310" i="1" s="1"/>
  <c r="O299" i="1"/>
  <c r="CT292" i="1"/>
  <c r="N286" i="1"/>
  <c r="Q295" i="1"/>
  <c r="P295" i="1"/>
  <c r="H289" i="1"/>
  <c r="P347" i="1"/>
  <c r="N345" i="1"/>
  <c r="P309" i="1"/>
  <c r="R300" i="1"/>
  <c r="R309" i="1"/>
  <c r="J309" i="1"/>
  <c r="CJ348" i="1"/>
  <c r="CT348" i="1"/>
  <c r="CU348" i="1" s="1"/>
  <c r="CJ313" i="1"/>
  <c r="CJ301" i="1"/>
  <c r="I297" i="1"/>
  <c r="Q298" i="1"/>
  <c r="CJ314" i="1"/>
  <c r="P298" i="1"/>
  <c r="CT298" i="1"/>
  <c r="CU298" i="1" s="1"/>
  <c r="CJ349" i="1"/>
  <c r="CT349" i="1"/>
  <c r="CU349" i="1" s="1"/>
  <c r="CJ295" i="1"/>
  <c r="O289" i="1"/>
  <c r="O347" i="1"/>
  <c r="CJ347" i="1" s="1"/>
  <c r="CT295" i="1"/>
  <c r="CU295" i="1" s="1"/>
  <c r="M309" i="1"/>
  <c r="CJ310" i="1"/>
  <c r="CJ298" i="1"/>
  <c r="P293" i="1" l="1"/>
  <c r="N287" i="1"/>
  <c r="P287" i="1" s="1"/>
  <c r="O297" i="1"/>
  <c r="R292" i="1"/>
  <c r="CJ300" i="1"/>
  <c r="O294" i="1"/>
  <c r="O288" i="1" s="1"/>
  <c r="CT290" i="1"/>
  <c r="CU290" i="1" s="1"/>
  <c r="Q289" i="1"/>
  <c r="Q294" i="1"/>
  <c r="P297" i="1"/>
  <c r="P294" i="1"/>
  <c r="CJ309" i="1"/>
  <c r="M286" i="1"/>
  <c r="R286" i="1"/>
  <c r="CT347" i="1"/>
  <c r="CU347" i="1" s="1"/>
  <c r="Q288" i="1"/>
  <c r="L288" i="1"/>
  <c r="CU292" i="1"/>
  <c r="I289" i="1"/>
  <c r="R295" i="1"/>
  <c r="CJ289" i="1"/>
  <c r="CT289" i="1"/>
  <c r="CU289" i="1" s="1"/>
  <c r="R297" i="1"/>
  <c r="J297" i="1"/>
  <c r="M297" i="1"/>
  <c r="R294" i="1"/>
  <c r="I288" i="1"/>
  <c r="Q292" i="1"/>
  <c r="H291" i="1"/>
  <c r="P291" i="1" s="1"/>
  <c r="H286" i="1"/>
  <c r="CT286" i="1"/>
  <c r="Q297" i="1"/>
  <c r="L297" i="1"/>
  <c r="P345" i="1"/>
  <c r="O345" i="1"/>
  <c r="CJ345" i="1" s="1"/>
  <c r="CJ292" i="1"/>
  <c r="R287" i="1"/>
  <c r="J287" i="1"/>
  <c r="M287" i="1"/>
  <c r="I291" i="1"/>
  <c r="P292" i="1"/>
  <c r="O293" i="1"/>
  <c r="CT299" i="1"/>
  <c r="CU299" i="1" s="1"/>
  <c r="CJ299" i="1"/>
  <c r="N285" i="1" l="1"/>
  <c r="CJ294" i="1"/>
  <c r="CT294" i="1"/>
  <c r="CU294" i="1" s="1"/>
  <c r="R289" i="1"/>
  <c r="CU286" i="1"/>
  <c r="CT345" i="1"/>
  <c r="CU345" i="1" s="1"/>
  <c r="CT297" i="1"/>
  <c r="CU297" i="1" s="1"/>
  <c r="CJ297" i="1"/>
  <c r="J288" i="1"/>
  <c r="R288" i="1"/>
  <c r="M288" i="1"/>
  <c r="CJ293" i="1"/>
  <c r="O287" i="1"/>
  <c r="CT293" i="1"/>
  <c r="CU293" i="1" s="1"/>
  <c r="I285" i="1"/>
  <c r="Q286" i="1"/>
  <c r="H285" i="1"/>
  <c r="P285" i="1" s="1"/>
  <c r="J286" i="1"/>
  <c r="L286" i="1"/>
  <c r="CJ288" i="1"/>
  <c r="CT288" i="1"/>
  <c r="CU288" i="1" s="1"/>
  <c r="P286" i="1"/>
  <c r="Q291" i="1"/>
  <c r="O291" i="1"/>
  <c r="L291" i="1"/>
  <c r="R291" i="1"/>
  <c r="J291" i="1"/>
  <c r="M291" i="1"/>
  <c r="CJ286" i="1"/>
  <c r="CT287" i="1" l="1"/>
  <c r="CU287" i="1" s="1"/>
  <c r="CJ287" i="1"/>
  <c r="Q285" i="1"/>
  <c r="O285" i="1"/>
  <c r="L285" i="1"/>
  <c r="CJ291" i="1"/>
  <c r="CT291" i="1"/>
  <c r="CU291" i="1" s="1"/>
  <c r="R285" i="1"/>
  <c r="J285" i="1"/>
  <c r="M285" i="1"/>
  <c r="CT285" i="1" l="1"/>
  <c r="CU285" i="1" s="1"/>
  <c r="CJ285" i="1"/>
  <c r="N228" i="1" l="1"/>
  <c r="N227" i="1"/>
  <c r="K212" i="1"/>
  <c r="P251" i="1"/>
  <c r="O254" i="1"/>
  <c r="CJ254" i="1" s="1"/>
  <c r="F254" i="1"/>
  <c r="E254" i="1"/>
  <c r="D254" i="1"/>
  <c r="O253" i="1"/>
  <c r="F253" i="1"/>
  <c r="E253" i="1"/>
  <c r="D253" i="1"/>
  <c r="O252" i="1"/>
  <c r="P252" i="1"/>
  <c r="F252" i="1"/>
  <c r="E252" i="1"/>
  <c r="D252" i="1"/>
  <c r="M251" i="1"/>
  <c r="L251" i="1"/>
  <c r="J251" i="1"/>
  <c r="F251" i="1"/>
  <c r="E251" i="1"/>
  <c r="D251" i="1"/>
  <c r="F250" i="1"/>
  <c r="E250" i="1"/>
  <c r="D250" i="1"/>
  <c r="K249" i="1"/>
  <c r="N220" i="1"/>
  <c r="N169" i="1"/>
  <c r="N175" i="1"/>
  <c r="E249" i="1" l="1"/>
  <c r="D249" i="1"/>
  <c r="F249" i="1"/>
  <c r="CT254" i="1"/>
  <c r="CU254" i="1" s="1"/>
  <c r="N249" i="1"/>
  <c r="O251" i="1"/>
  <c r="CT251" i="1" s="1"/>
  <c r="CU251" i="1" s="1"/>
  <c r="CT252" i="1"/>
  <c r="CU252" i="1" s="1"/>
  <c r="CT253" i="1"/>
  <c r="CU253" i="1" s="1"/>
  <c r="CJ252" i="1"/>
  <c r="CJ253" i="1"/>
  <c r="N170" i="1"/>
  <c r="N152" i="1" s="1"/>
  <c r="CJ251" i="1" l="1"/>
  <c r="H140" i="1" l="1"/>
  <c r="L140" i="1" s="1"/>
  <c r="G140" i="1"/>
  <c r="P142" i="1"/>
  <c r="O142" i="1"/>
  <c r="CT142" i="1" s="1"/>
  <c r="CU142" i="1" s="1"/>
  <c r="M142" i="1"/>
  <c r="L142" i="1"/>
  <c r="J142" i="1"/>
  <c r="P141" i="1"/>
  <c r="O141" i="1"/>
  <c r="CT141" i="1" s="1"/>
  <c r="CU141" i="1" s="1"/>
  <c r="M141" i="1"/>
  <c r="L141" i="1"/>
  <c r="J141" i="1"/>
  <c r="M140" i="1"/>
  <c r="P139" i="1"/>
  <c r="O139" i="1"/>
  <c r="CT139" i="1" s="1"/>
  <c r="CU139" i="1" s="1"/>
  <c r="M139" i="1"/>
  <c r="L139" i="1"/>
  <c r="J139" i="1"/>
  <c r="P138" i="1"/>
  <c r="O138" i="1"/>
  <c r="CT138" i="1" s="1"/>
  <c r="CU138" i="1" s="1"/>
  <c r="M138" i="1"/>
  <c r="L138" i="1"/>
  <c r="J138" i="1"/>
  <c r="K137" i="1"/>
  <c r="I137" i="1"/>
  <c r="G137" i="1"/>
  <c r="F137" i="1"/>
  <c r="E137" i="1"/>
  <c r="D137" i="1"/>
  <c r="N91" i="1"/>
  <c r="J85" i="1"/>
  <c r="J86" i="1"/>
  <c r="L85" i="1"/>
  <c r="L86" i="1"/>
  <c r="N85" i="1"/>
  <c r="N67" i="1"/>
  <c r="J140" i="1" l="1"/>
  <c r="N140" i="1"/>
  <c r="H137" i="1"/>
  <c r="J137" i="1" s="1"/>
  <c r="M137" i="1"/>
  <c r="CJ138" i="1"/>
  <c r="CJ139" i="1"/>
  <c r="CJ141" i="1"/>
  <c r="CJ142" i="1"/>
  <c r="L137" i="1" l="1"/>
  <c r="P140" i="1"/>
  <c r="N137" i="1"/>
  <c r="P137" i="1" s="1"/>
  <c r="O140" i="1"/>
  <c r="CT140" i="1" s="1"/>
  <c r="CU140" i="1" s="1"/>
  <c r="CJ140" i="1" l="1"/>
  <c r="O137" i="1"/>
  <c r="CJ137" i="1" s="1"/>
  <c r="N49" i="1"/>
  <c r="N780" i="1"/>
  <c r="N774" i="1" s="1"/>
  <c r="N781" i="1"/>
  <c r="N775" i="1" s="1"/>
  <c r="N779" i="1"/>
  <c r="N773" i="1" s="1"/>
  <c r="N776" i="1"/>
  <c r="N772" i="1"/>
  <c r="K776" i="1"/>
  <c r="K775" i="1"/>
  <c r="K774" i="1"/>
  <c r="K773" i="1"/>
  <c r="K772" i="1"/>
  <c r="G773" i="1"/>
  <c r="H773" i="1"/>
  <c r="I773" i="1"/>
  <c r="G774" i="1"/>
  <c r="H774" i="1"/>
  <c r="I774" i="1"/>
  <c r="G775" i="1"/>
  <c r="H775" i="1"/>
  <c r="I775" i="1"/>
  <c r="G776" i="1"/>
  <c r="H776" i="1"/>
  <c r="I776" i="1"/>
  <c r="H772" i="1"/>
  <c r="I772" i="1"/>
  <c r="G772" i="1"/>
  <c r="N440" i="1"/>
  <c r="N439" i="1"/>
  <c r="K440" i="1"/>
  <c r="K439" i="1"/>
  <c r="K438" i="1"/>
  <c r="K437" i="1"/>
  <c r="K436" i="1"/>
  <c r="G437" i="1"/>
  <c r="H437" i="1"/>
  <c r="I437" i="1"/>
  <c r="G438" i="1"/>
  <c r="H438" i="1"/>
  <c r="I438" i="1"/>
  <c r="G439" i="1"/>
  <c r="H439" i="1"/>
  <c r="I439" i="1"/>
  <c r="G440" i="1"/>
  <c r="H440" i="1"/>
  <c r="I440" i="1"/>
  <c r="H436" i="1"/>
  <c r="I436" i="1"/>
  <c r="G436" i="1"/>
  <c r="P470" i="1"/>
  <c r="O470" i="1"/>
  <c r="CJ470" i="1" s="1"/>
  <c r="M470" i="1"/>
  <c r="L470" i="1"/>
  <c r="J470" i="1"/>
  <c r="P469" i="1"/>
  <c r="O469" i="1"/>
  <c r="CT469" i="1" s="1"/>
  <c r="CU469" i="1" s="1"/>
  <c r="M469" i="1"/>
  <c r="L469" i="1"/>
  <c r="J469" i="1"/>
  <c r="N468" i="1"/>
  <c r="O468" i="1" s="1"/>
  <c r="CT468" i="1" s="1"/>
  <c r="CU468" i="1" s="1"/>
  <c r="M468" i="1"/>
  <c r="L468" i="1"/>
  <c r="J468" i="1"/>
  <c r="N467" i="1"/>
  <c r="O467" i="1" s="1"/>
  <c r="CT467" i="1" s="1"/>
  <c r="CU467" i="1" s="1"/>
  <c r="M467" i="1"/>
  <c r="L467" i="1"/>
  <c r="J467" i="1"/>
  <c r="F467" i="1"/>
  <c r="F465" i="1" s="1"/>
  <c r="N466" i="1"/>
  <c r="M466" i="1"/>
  <c r="L466" i="1"/>
  <c r="J466" i="1"/>
  <c r="K465" i="1"/>
  <c r="I465" i="1"/>
  <c r="H465" i="1"/>
  <c r="G465" i="1"/>
  <c r="E465" i="1"/>
  <c r="D465" i="1"/>
  <c r="N422" i="1"/>
  <c r="N404" i="1" s="1"/>
  <c r="N418" i="1"/>
  <c r="N400" i="1" s="1"/>
  <c r="K422" i="1"/>
  <c r="K404" i="1" s="1"/>
  <c r="K421" i="1"/>
  <c r="K403" i="1" s="1"/>
  <c r="K420" i="1"/>
  <c r="K402" i="1" s="1"/>
  <c r="K419" i="1"/>
  <c r="K401" i="1" s="1"/>
  <c r="K418" i="1"/>
  <c r="K400" i="1" s="1"/>
  <c r="G419" i="1"/>
  <c r="G401" i="1" s="1"/>
  <c r="H419" i="1"/>
  <c r="I419" i="1"/>
  <c r="I401" i="1" s="1"/>
  <c r="G420" i="1"/>
  <c r="G402" i="1" s="1"/>
  <c r="H420" i="1"/>
  <c r="I420" i="1"/>
  <c r="I402" i="1" s="1"/>
  <c r="G421" i="1"/>
  <c r="G403" i="1" s="1"/>
  <c r="H421" i="1"/>
  <c r="I421" i="1"/>
  <c r="I403" i="1" s="1"/>
  <c r="G422" i="1"/>
  <c r="G404" i="1" s="1"/>
  <c r="H422" i="1"/>
  <c r="I422" i="1"/>
  <c r="I404" i="1" s="1"/>
  <c r="H418" i="1"/>
  <c r="I418" i="1"/>
  <c r="I400" i="1" s="1"/>
  <c r="G418" i="1"/>
  <c r="G400" i="1" s="1"/>
  <c r="H401" i="1" l="1"/>
  <c r="T389" i="1" s="1"/>
  <c r="T407" i="1"/>
  <c r="M773" i="1"/>
  <c r="H404" i="1"/>
  <c r="T392" i="1" s="1"/>
  <c r="T410" i="1"/>
  <c r="H400" i="1"/>
  <c r="T388" i="1" s="1"/>
  <c r="T406" i="1"/>
  <c r="M774" i="1"/>
  <c r="H402" i="1"/>
  <c r="T390" i="1" s="1"/>
  <c r="T408" i="1"/>
  <c r="H403" i="1"/>
  <c r="T391" i="1" s="1"/>
  <c r="T409" i="1"/>
  <c r="T769" i="1"/>
  <c r="T766" i="1"/>
  <c r="T770" i="1"/>
  <c r="T768" i="1"/>
  <c r="T767" i="1"/>
  <c r="CT137" i="1"/>
  <c r="CU137" i="1" s="1"/>
  <c r="CJ469" i="1"/>
  <c r="N465" i="1"/>
  <c r="O465" i="1" s="1"/>
  <c r="M465" i="1"/>
  <c r="CJ468" i="1"/>
  <c r="CJ467" i="1"/>
  <c r="J465" i="1"/>
  <c r="L465" i="1"/>
  <c r="P466" i="1"/>
  <c r="CT470" i="1"/>
  <c r="CU470" i="1" s="1"/>
  <c r="O466" i="1"/>
  <c r="CT466" i="1" s="1"/>
  <c r="CU466" i="1" s="1"/>
  <c r="P467" i="1"/>
  <c r="P468" i="1"/>
  <c r="N444" i="1"/>
  <c r="N443" i="1"/>
  <c r="N460" i="1"/>
  <c r="N426" i="1"/>
  <c r="N420" i="1" s="1"/>
  <c r="N427" i="1"/>
  <c r="N421" i="1" s="1"/>
  <c r="N403" i="1" s="1"/>
  <c r="N425" i="1"/>
  <c r="N419" i="1" s="1"/>
  <c r="N414" i="1"/>
  <c r="N413" i="1"/>
  <c r="N408" i="1"/>
  <c r="N407" i="1"/>
  <c r="N282" i="1"/>
  <c r="N283" i="1"/>
  <c r="N281" i="1"/>
  <c r="N240" i="1"/>
  <c r="N239" i="1"/>
  <c r="N402" i="1" l="1"/>
  <c r="N401" i="1"/>
  <c r="P465" i="1"/>
  <c r="CJ465" i="1"/>
  <c r="CT465" i="1"/>
  <c r="CU465" i="1" s="1"/>
  <c r="CJ466" i="1"/>
  <c r="T560" i="1"/>
  <c r="T559" i="1"/>
  <c r="T558" i="1"/>
  <c r="T557" i="1"/>
  <c r="R572" i="1"/>
  <c r="Q572" i="1"/>
  <c r="N572" i="1"/>
  <c r="O572" i="1" s="1"/>
  <c r="CJ572" i="1" s="1"/>
  <c r="R571" i="1"/>
  <c r="Q571" i="1"/>
  <c r="P571" i="1"/>
  <c r="O571" i="1"/>
  <c r="CJ571" i="1" s="1"/>
  <c r="R570" i="1"/>
  <c r="Q570" i="1"/>
  <c r="N570" i="1"/>
  <c r="M570" i="1"/>
  <c r="L570" i="1"/>
  <c r="J570" i="1"/>
  <c r="R569" i="1"/>
  <c r="Q569" i="1"/>
  <c r="P569" i="1"/>
  <c r="O569" i="1"/>
  <c r="CT569" i="1" s="1"/>
  <c r="CU569" i="1" s="1"/>
  <c r="R568" i="1"/>
  <c r="Q568" i="1"/>
  <c r="P568" i="1"/>
  <c r="O568" i="1"/>
  <c r="CJ568" i="1" s="1"/>
  <c r="K567" i="1"/>
  <c r="I567" i="1"/>
  <c r="H567" i="1"/>
  <c r="G567" i="1"/>
  <c r="F567" i="1"/>
  <c r="E567" i="1"/>
  <c r="D567" i="1"/>
  <c r="R566" i="1"/>
  <c r="Q566" i="1"/>
  <c r="T554" i="1" s="1"/>
  <c r="N566" i="1"/>
  <c r="O566" i="1" s="1"/>
  <c r="CJ566" i="1" s="1"/>
  <c r="M566" i="1"/>
  <c r="L566" i="1"/>
  <c r="J566" i="1"/>
  <c r="R565" i="1"/>
  <c r="Q565" i="1"/>
  <c r="T553" i="1" s="1"/>
  <c r="P565" i="1"/>
  <c r="O565" i="1"/>
  <c r="R564" i="1"/>
  <c r="Q564" i="1"/>
  <c r="T552" i="1" s="1"/>
  <c r="P564" i="1"/>
  <c r="O564" i="1"/>
  <c r="CT564" i="1" s="1"/>
  <c r="CU564" i="1" s="1"/>
  <c r="R563" i="1"/>
  <c r="Q563" i="1"/>
  <c r="T551" i="1" s="1"/>
  <c r="P563" i="1"/>
  <c r="O563" i="1"/>
  <c r="CJ563" i="1" s="1"/>
  <c r="R562" i="1"/>
  <c r="Q562" i="1"/>
  <c r="T550" i="1" s="1"/>
  <c r="P562" i="1"/>
  <c r="O562" i="1"/>
  <c r="CJ562" i="1" s="1"/>
  <c r="K561" i="1"/>
  <c r="I561" i="1"/>
  <c r="H561" i="1"/>
  <c r="G561" i="1"/>
  <c r="F561" i="1"/>
  <c r="E561" i="1"/>
  <c r="D561" i="1"/>
  <c r="N560" i="1"/>
  <c r="K560" i="1"/>
  <c r="L560" i="1" s="1"/>
  <c r="J560" i="1"/>
  <c r="R559" i="1"/>
  <c r="Q559" i="1"/>
  <c r="P559" i="1"/>
  <c r="O559" i="1"/>
  <c r="CJ559" i="1" s="1"/>
  <c r="R558" i="1"/>
  <c r="Q558" i="1"/>
  <c r="P558" i="1"/>
  <c r="O558" i="1"/>
  <c r="CT558" i="1" s="1"/>
  <c r="CU558" i="1" s="1"/>
  <c r="R557" i="1"/>
  <c r="Q557" i="1"/>
  <c r="P557" i="1"/>
  <c r="O557" i="1"/>
  <c r="CJ557" i="1" s="1"/>
  <c r="R556" i="1"/>
  <c r="Q556" i="1"/>
  <c r="P556" i="1"/>
  <c r="O556" i="1"/>
  <c r="I555" i="1"/>
  <c r="H555" i="1"/>
  <c r="G555" i="1"/>
  <c r="F555" i="1"/>
  <c r="E555" i="1"/>
  <c r="D555" i="1"/>
  <c r="N554" i="1"/>
  <c r="O554" i="1" s="1"/>
  <c r="CT554" i="1" s="1"/>
  <c r="CU554" i="1" s="1"/>
  <c r="K554" i="1"/>
  <c r="J554" i="1"/>
  <c r="R553" i="1"/>
  <c r="Q553" i="1"/>
  <c r="P553" i="1"/>
  <c r="O553" i="1"/>
  <c r="CJ553" i="1" s="1"/>
  <c r="R552" i="1"/>
  <c r="Q552" i="1"/>
  <c r="P552" i="1"/>
  <c r="O552" i="1"/>
  <c r="CJ552" i="1" s="1"/>
  <c r="R551" i="1"/>
  <c r="Q551" i="1"/>
  <c r="P551" i="1"/>
  <c r="O551" i="1"/>
  <c r="CT551" i="1" s="1"/>
  <c r="CU551" i="1" s="1"/>
  <c r="R550" i="1"/>
  <c r="Q550" i="1"/>
  <c r="P550" i="1"/>
  <c r="O550" i="1"/>
  <c r="CJ550" i="1" s="1"/>
  <c r="I549" i="1"/>
  <c r="H549" i="1"/>
  <c r="G549" i="1"/>
  <c r="F549" i="1"/>
  <c r="E549" i="1"/>
  <c r="D549" i="1"/>
  <c r="N548" i="1"/>
  <c r="P548" i="1" s="1"/>
  <c r="K548" i="1"/>
  <c r="K543" i="1" s="1"/>
  <c r="J548" i="1"/>
  <c r="R547" i="1"/>
  <c r="Q547" i="1"/>
  <c r="T535" i="1" s="1"/>
  <c r="P547" i="1"/>
  <c r="O547" i="1"/>
  <c r="CT547" i="1" s="1"/>
  <c r="CU547" i="1" s="1"/>
  <c r="R546" i="1"/>
  <c r="Q546" i="1"/>
  <c r="T534" i="1" s="1"/>
  <c r="P546" i="1"/>
  <c r="O546" i="1"/>
  <c r="CT546" i="1" s="1"/>
  <c r="CU546" i="1" s="1"/>
  <c r="R545" i="1"/>
  <c r="Q545" i="1"/>
  <c r="T533" i="1" s="1"/>
  <c r="P545" i="1"/>
  <c r="O545" i="1"/>
  <c r="CJ545" i="1" s="1"/>
  <c r="R544" i="1"/>
  <c r="Q544" i="1"/>
  <c r="T532" i="1" s="1"/>
  <c r="P544" i="1"/>
  <c r="O544" i="1"/>
  <c r="CT544" i="1" s="1"/>
  <c r="CU544" i="1" s="1"/>
  <c r="I543" i="1"/>
  <c r="H543" i="1"/>
  <c r="G543" i="1"/>
  <c r="F543" i="1"/>
  <c r="E543" i="1"/>
  <c r="D543" i="1"/>
  <c r="R542" i="1"/>
  <c r="Q542" i="1"/>
  <c r="T530" i="1" s="1"/>
  <c r="P542" i="1"/>
  <c r="O542" i="1"/>
  <c r="CJ542" i="1" s="1"/>
  <c r="R541" i="1"/>
  <c r="Q541" i="1"/>
  <c r="T529" i="1" s="1"/>
  <c r="P541" i="1"/>
  <c r="O541" i="1"/>
  <c r="CT541" i="1" s="1"/>
  <c r="CU541" i="1" s="1"/>
  <c r="O540" i="1"/>
  <c r="K540" i="1"/>
  <c r="J540" i="1"/>
  <c r="R539" i="1"/>
  <c r="Q539" i="1"/>
  <c r="T527" i="1" s="1"/>
  <c r="P539" i="1"/>
  <c r="O539" i="1"/>
  <c r="CJ539" i="1" s="1"/>
  <c r="M539" i="1"/>
  <c r="L539" i="1"/>
  <c r="J539" i="1"/>
  <c r="R538" i="1"/>
  <c r="Q538" i="1"/>
  <c r="T526" i="1" s="1"/>
  <c r="P538" i="1"/>
  <c r="O538" i="1"/>
  <c r="CT538" i="1" s="1"/>
  <c r="CU538" i="1" s="1"/>
  <c r="I537" i="1"/>
  <c r="H537" i="1"/>
  <c r="G537" i="1"/>
  <c r="F537" i="1"/>
  <c r="E537" i="1"/>
  <c r="D537" i="1"/>
  <c r="R536" i="1"/>
  <c r="Q536" i="1"/>
  <c r="T524" i="1" s="1"/>
  <c r="P536" i="1"/>
  <c r="O536" i="1"/>
  <c r="R535" i="1"/>
  <c r="Q535" i="1"/>
  <c r="T523" i="1" s="1"/>
  <c r="P535" i="1"/>
  <c r="O535" i="1"/>
  <c r="O534" i="1"/>
  <c r="K534" i="1"/>
  <c r="J534" i="1"/>
  <c r="R533" i="1"/>
  <c r="Q533" i="1"/>
  <c r="T521" i="1" s="1"/>
  <c r="P533" i="1"/>
  <c r="O533" i="1"/>
  <c r="CT533" i="1" s="1"/>
  <c r="CU533" i="1" s="1"/>
  <c r="R532" i="1"/>
  <c r="Q532" i="1"/>
  <c r="T520" i="1" s="1"/>
  <c r="P532" i="1"/>
  <c r="O532" i="1"/>
  <c r="CJ532" i="1" s="1"/>
  <c r="I531" i="1"/>
  <c r="H531" i="1"/>
  <c r="G531" i="1"/>
  <c r="F531" i="1"/>
  <c r="E531" i="1"/>
  <c r="D531" i="1"/>
  <c r="R530" i="1"/>
  <c r="Q530" i="1"/>
  <c r="T518" i="1" s="1"/>
  <c r="N530" i="1"/>
  <c r="O530" i="1" s="1"/>
  <c r="R529" i="1"/>
  <c r="Q529" i="1"/>
  <c r="T517" i="1" s="1"/>
  <c r="N529" i="1"/>
  <c r="O529" i="1" s="1"/>
  <c r="CJ529" i="1" s="1"/>
  <c r="R528" i="1"/>
  <c r="Q528" i="1"/>
  <c r="T516" i="1" s="1"/>
  <c r="N528" i="1"/>
  <c r="O528" i="1" s="1"/>
  <c r="CJ528" i="1" s="1"/>
  <c r="M528" i="1"/>
  <c r="L528" i="1"/>
  <c r="J528" i="1"/>
  <c r="R527" i="1"/>
  <c r="Q527" i="1"/>
  <c r="T515" i="1" s="1"/>
  <c r="P527" i="1"/>
  <c r="O527" i="1"/>
  <c r="CJ527" i="1" s="1"/>
  <c r="R526" i="1"/>
  <c r="Q526" i="1"/>
  <c r="T514" i="1" s="1"/>
  <c r="P526" i="1"/>
  <c r="O526" i="1"/>
  <c r="CT526" i="1" s="1"/>
  <c r="CU526" i="1" s="1"/>
  <c r="K525" i="1"/>
  <c r="I525" i="1"/>
  <c r="H525" i="1"/>
  <c r="G525" i="1"/>
  <c r="F525" i="1"/>
  <c r="E525" i="1"/>
  <c r="D525" i="1"/>
  <c r="I524" i="1"/>
  <c r="H524" i="1"/>
  <c r="G524" i="1"/>
  <c r="K523" i="1"/>
  <c r="I523" i="1"/>
  <c r="H523" i="1"/>
  <c r="G523" i="1"/>
  <c r="I522" i="1"/>
  <c r="H522" i="1"/>
  <c r="G522" i="1"/>
  <c r="N521" i="1"/>
  <c r="K521" i="1"/>
  <c r="I521" i="1"/>
  <c r="H521" i="1"/>
  <c r="G521" i="1"/>
  <c r="N520" i="1"/>
  <c r="K520" i="1"/>
  <c r="I520" i="1"/>
  <c r="H520" i="1"/>
  <c r="G520" i="1"/>
  <c r="F519" i="1"/>
  <c r="E519" i="1"/>
  <c r="D519" i="1"/>
  <c r="R518" i="1"/>
  <c r="Q518" i="1"/>
  <c r="T494" i="1" s="1"/>
  <c r="P518" i="1"/>
  <c r="O518" i="1"/>
  <c r="CJ518" i="1" s="1"/>
  <c r="R517" i="1"/>
  <c r="Q517" i="1"/>
  <c r="T505" i="1" s="1"/>
  <c r="P517" i="1"/>
  <c r="O517" i="1"/>
  <c r="R516" i="1"/>
  <c r="Q516" i="1"/>
  <c r="T504" i="1" s="1"/>
  <c r="P516" i="1"/>
  <c r="O516" i="1"/>
  <c r="CJ516" i="1" s="1"/>
  <c r="R515" i="1"/>
  <c r="Q515" i="1"/>
  <c r="T503" i="1" s="1"/>
  <c r="N515" i="1"/>
  <c r="N509" i="1" s="1"/>
  <c r="M515" i="1"/>
  <c r="L515" i="1"/>
  <c r="J515" i="1"/>
  <c r="R514" i="1"/>
  <c r="Q514" i="1"/>
  <c r="P514" i="1"/>
  <c r="O514" i="1"/>
  <c r="CJ514" i="1" s="1"/>
  <c r="K513" i="1"/>
  <c r="I513" i="1"/>
  <c r="H513" i="1"/>
  <c r="G513" i="1"/>
  <c r="F513" i="1"/>
  <c r="E513" i="1"/>
  <c r="D513" i="1"/>
  <c r="N512" i="1"/>
  <c r="K512" i="1"/>
  <c r="I512" i="1"/>
  <c r="H512" i="1"/>
  <c r="G512" i="1"/>
  <c r="N511" i="1"/>
  <c r="K511" i="1"/>
  <c r="I511" i="1"/>
  <c r="H511" i="1"/>
  <c r="G511" i="1"/>
  <c r="N510" i="1"/>
  <c r="K510" i="1"/>
  <c r="I510" i="1"/>
  <c r="H510" i="1"/>
  <c r="G510" i="1"/>
  <c r="K509" i="1"/>
  <c r="I509" i="1"/>
  <c r="H509" i="1"/>
  <c r="G509" i="1"/>
  <c r="N508" i="1"/>
  <c r="K508" i="1"/>
  <c r="K472" i="1" s="1"/>
  <c r="I508" i="1"/>
  <c r="H508" i="1"/>
  <c r="G508" i="1"/>
  <c r="F507" i="1"/>
  <c r="E507" i="1"/>
  <c r="D507" i="1"/>
  <c r="R506" i="1"/>
  <c r="Q506" i="1"/>
  <c r="P506" i="1"/>
  <c r="O506" i="1"/>
  <c r="R505" i="1"/>
  <c r="Q505" i="1"/>
  <c r="P505" i="1"/>
  <c r="O505" i="1"/>
  <c r="N504" i="1"/>
  <c r="P504" i="1" s="1"/>
  <c r="K504" i="1"/>
  <c r="J504" i="1"/>
  <c r="N503" i="1"/>
  <c r="P503" i="1" s="1"/>
  <c r="K503" i="1"/>
  <c r="K497" i="1" s="1"/>
  <c r="J503" i="1"/>
  <c r="R502" i="1"/>
  <c r="Q502" i="1"/>
  <c r="P502" i="1"/>
  <c r="O502" i="1"/>
  <c r="CJ502" i="1" s="1"/>
  <c r="I501" i="1"/>
  <c r="H501" i="1"/>
  <c r="G501" i="1"/>
  <c r="F501" i="1"/>
  <c r="E501" i="1"/>
  <c r="D501" i="1"/>
  <c r="N500" i="1"/>
  <c r="I500" i="1"/>
  <c r="R500" i="1" s="1"/>
  <c r="H500" i="1"/>
  <c r="Q500" i="1" s="1"/>
  <c r="G500" i="1"/>
  <c r="N499" i="1"/>
  <c r="I499" i="1"/>
  <c r="R499" i="1" s="1"/>
  <c r="H499" i="1"/>
  <c r="Q499" i="1" s="1"/>
  <c r="G499" i="1"/>
  <c r="I498" i="1"/>
  <c r="H498" i="1"/>
  <c r="G498" i="1"/>
  <c r="I497" i="1"/>
  <c r="H497" i="1"/>
  <c r="G497" i="1"/>
  <c r="N496" i="1"/>
  <c r="I496" i="1"/>
  <c r="R496" i="1" s="1"/>
  <c r="H496" i="1"/>
  <c r="Q496" i="1" s="1"/>
  <c r="G496" i="1"/>
  <c r="F495" i="1"/>
  <c r="E495" i="1"/>
  <c r="D495" i="1"/>
  <c r="R494" i="1"/>
  <c r="Q494" i="1"/>
  <c r="T482" i="1" s="1"/>
  <c r="N494" i="1"/>
  <c r="P494" i="1" s="1"/>
  <c r="P488" i="1" s="1"/>
  <c r="R493" i="1"/>
  <c r="Q493" i="1"/>
  <c r="T481" i="1" s="1"/>
  <c r="N493" i="1"/>
  <c r="P493" i="1" s="1"/>
  <c r="P487" i="1" s="1"/>
  <c r="N492" i="1"/>
  <c r="K492" i="1"/>
  <c r="R492" i="1" s="1"/>
  <c r="J492" i="1"/>
  <c r="N491" i="1"/>
  <c r="N485" i="1" s="1"/>
  <c r="K491" i="1"/>
  <c r="J491" i="1"/>
  <c r="R490" i="1"/>
  <c r="Q490" i="1"/>
  <c r="T478" i="1" s="1"/>
  <c r="P490" i="1"/>
  <c r="P484" i="1" s="1"/>
  <c r="O490" i="1"/>
  <c r="I489" i="1"/>
  <c r="H489" i="1"/>
  <c r="G489" i="1"/>
  <c r="F489" i="1"/>
  <c r="E489" i="1"/>
  <c r="D489" i="1"/>
  <c r="I488" i="1"/>
  <c r="H488" i="1"/>
  <c r="G488" i="1"/>
  <c r="G482" i="1" s="1"/>
  <c r="I487" i="1"/>
  <c r="R487" i="1" s="1"/>
  <c r="H487" i="1"/>
  <c r="G487" i="1"/>
  <c r="G481" i="1" s="1"/>
  <c r="I486" i="1"/>
  <c r="I480" i="1" s="1"/>
  <c r="H486" i="1"/>
  <c r="G486" i="1"/>
  <c r="G480" i="1" s="1"/>
  <c r="I485" i="1"/>
  <c r="H485" i="1"/>
  <c r="G485" i="1"/>
  <c r="G479" i="1" s="1"/>
  <c r="N484" i="1"/>
  <c r="I484" i="1"/>
  <c r="R484" i="1" s="1"/>
  <c r="H484" i="1"/>
  <c r="T466" i="1" s="1"/>
  <c r="G484" i="1"/>
  <c r="G478" i="1" s="1"/>
  <c r="F483" i="1"/>
  <c r="E483" i="1"/>
  <c r="D483" i="1"/>
  <c r="K482" i="1"/>
  <c r="F477" i="1"/>
  <c r="E477" i="1"/>
  <c r="D477" i="1"/>
  <c r="F471" i="1"/>
  <c r="E471" i="1"/>
  <c r="D471" i="1"/>
  <c r="G476" i="1" l="1"/>
  <c r="I474" i="1"/>
  <c r="K475" i="1"/>
  <c r="G472" i="1"/>
  <c r="G473" i="1"/>
  <c r="G475" i="1"/>
  <c r="G474" i="1"/>
  <c r="N513" i="1"/>
  <c r="O513" i="1" s="1"/>
  <c r="CT513" i="1" s="1"/>
  <c r="CU513" i="1" s="1"/>
  <c r="Q520" i="1"/>
  <c r="T508" i="1" s="1"/>
  <c r="T492" i="1"/>
  <c r="N537" i="1"/>
  <c r="P537" i="1" s="1"/>
  <c r="Q525" i="1"/>
  <c r="T513" i="1" s="1"/>
  <c r="K555" i="1"/>
  <c r="M555" i="1" s="1"/>
  <c r="N531" i="1"/>
  <c r="P531" i="1" s="1"/>
  <c r="G16" i="1"/>
  <c r="T493" i="1"/>
  <c r="N561" i="1"/>
  <c r="O561" i="1" s="1"/>
  <c r="CJ561" i="1" s="1"/>
  <c r="I478" i="1"/>
  <c r="I472" i="1" s="1"/>
  <c r="I481" i="1"/>
  <c r="I475" i="1" s="1"/>
  <c r="Q488" i="1"/>
  <c r="T476" i="1" s="1"/>
  <c r="T470" i="1"/>
  <c r="K486" i="1"/>
  <c r="K480" i="1" s="1"/>
  <c r="Q487" i="1"/>
  <c r="T475" i="1" s="1"/>
  <c r="T469" i="1"/>
  <c r="N488" i="1"/>
  <c r="N482" i="1" s="1"/>
  <c r="M492" i="1"/>
  <c r="O494" i="1"/>
  <c r="O488" i="1" s="1"/>
  <c r="O482" i="1" s="1"/>
  <c r="N523" i="1"/>
  <c r="P523" i="1" s="1"/>
  <c r="T491" i="1"/>
  <c r="P500" i="1"/>
  <c r="O508" i="1"/>
  <c r="CJ508" i="1" s="1"/>
  <c r="J486" i="1"/>
  <c r="O512" i="1"/>
  <c r="CJ512" i="1" s="1"/>
  <c r="P530" i="1"/>
  <c r="P534" i="1"/>
  <c r="L525" i="1"/>
  <c r="CT532" i="1"/>
  <c r="CU532" i="1" s="1"/>
  <c r="I483" i="1"/>
  <c r="R497" i="1"/>
  <c r="T506" i="1"/>
  <c r="R512" i="1"/>
  <c r="G519" i="1"/>
  <c r="Q523" i="1"/>
  <c r="T511" i="1" s="1"/>
  <c r="J543" i="1"/>
  <c r="N543" i="1"/>
  <c r="P543" i="1" s="1"/>
  <c r="N549" i="1"/>
  <c r="O549" i="1" s="1"/>
  <c r="CJ549" i="1" s="1"/>
  <c r="P554" i="1"/>
  <c r="O520" i="1"/>
  <c r="CT520" i="1" s="1"/>
  <c r="CU520" i="1" s="1"/>
  <c r="M560" i="1"/>
  <c r="M561" i="1"/>
  <c r="J567" i="1"/>
  <c r="CT563" i="1"/>
  <c r="CU563" i="1" s="1"/>
  <c r="I495" i="1"/>
  <c r="L497" i="1"/>
  <c r="N498" i="1"/>
  <c r="P498" i="1" s="1"/>
  <c r="N501" i="1"/>
  <c r="P501" i="1" s="1"/>
  <c r="R508" i="1"/>
  <c r="R510" i="1"/>
  <c r="M525" i="1"/>
  <c r="P540" i="1"/>
  <c r="CT552" i="1"/>
  <c r="CU552" i="1" s="1"/>
  <c r="R560" i="1"/>
  <c r="CT562" i="1"/>
  <c r="CU562" i="1" s="1"/>
  <c r="P566" i="1"/>
  <c r="CT566" i="1"/>
  <c r="CU566" i="1" s="1"/>
  <c r="N567" i="1"/>
  <c r="O567" i="1" s="1"/>
  <c r="CT567" i="1" s="1"/>
  <c r="CU567" i="1" s="1"/>
  <c r="CT568" i="1"/>
  <c r="CU568" i="1" s="1"/>
  <c r="CT571" i="1"/>
  <c r="CU571" i="1" s="1"/>
  <c r="G483" i="1"/>
  <c r="J485" i="1"/>
  <c r="O504" i="1"/>
  <c r="CJ504" i="1" s="1"/>
  <c r="CT545" i="1"/>
  <c r="CU545" i="1" s="1"/>
  <c r="CT559" i="1"/>
  <c r="CU559" i="1" s="1"/>
  <c r="CJ569" i="1"/>
  <c r="P572" i="1"/>
  <c r="CT572" i="1"/>
  <c r="CU572" i="1" s="1"/>
  <c r="CT542" i="1"/>
  <c r="CU542" i="1" s="1"/>
  <c r="CT557" i="1"/>
  <c r="CU557" i="1" s="1"/>
  <c r="Q510" i="1"/>
  <c r="T486" i="1" s="1"/>
  <c r="O510" i="1"/>
  <c r="CJ510" i="1" s="1"/>
  <c r="R520" i="1"/>
  <c r="CT527" i="1"/>
  <c r="CU527" i="1" s="1"/>
  <c r="P529" i="1"/>
  <c r="CT529" i="1"/>
  <c r="CU529" i="1" s="1"/>
  <c r="CT550" i="1"/>
  <c r="CU550" i="1" s="1"/>
  <c r="Q560" i="1"/>
  <c r="T490" i="1"/>
  <c r="T502" i="1"/>
  <c r="CT528" i="1"/>
  <c r="CU528" i="1" s="1"/>
  <c r="G477" i="1"/>
  <c r="L491" i="1"/>
  <c r="R491" i="1"/>
  <c r="K489" i="1"/>
  <c r="Q489" i="1" s="1"/>
  <c r="K485" i="1"/>
  <c r="T467" i="1" s="1"/>
  <c r="G495" i="1"/>
  <c r="P499" i="1"/>
  <c r="O503" i="1"/>
  <c r="CJ503" i="1" s="1"/>
  <c r="N497" i="1"/>
  <c r="P497" i="1" s="1"/>
  <c r="R511" i="1"/>
  <c r="CJ544" i="1"/>
  <c r="CJ556" i="1"/>
  <c r="CT556" i="1"/>
  <c r="CU556" i="1" s="1"/>
  <c r="CJ565" i="1"/>
  <c r="CT565" i="1"/>
  <c r="CU565" i="1" s="1"/>
  <c r="L567" i="1"/>
  <c r="M567" i="1"/>
  <c r="R567" i="1"/>
  <c r="CJ517" i="1"/>
  <c r="O511" i="1"/>
  <c r="CT511" i="1" s="1"/>
  <c r="CU511" i="1" s="1"/>
  <c r="H507" i="1"/>
  <c r="CJ526" i="1"/>
  <c r="Q561" i="1"/>
  <c r="T549" i="1" s="1"/>
  <c r="Q567" i="1"/>
  <c r="Q521" i="1"/>
  <c r="T509" i="1" s="1"/>
  <c r="P528" i="1"/>
  <c r="N525" i="1"/>
  <c r="O525" i="1" s="1"/>
  <c r="N486" i="1"/>
  <c r="N480" i="1" s="1"/>
  <c r="I479" i="1"/>
  <c r="I473" i="1" s="1"/>
  <c r="Q484" i="1"/>
  <c r="T472" i="1" s="1"/>
  <c r="H483" i="1"/>
  <c r="N487" i="1"/>
  <c r="N481" i="1" s="1"/>
  <c r="R488" i="1"/>
  <c r="I482" i="1"/>
  <c r="O492" i="1"/>
  <c r="R503" i="1"/>
  <c r="M503" i="1"/>
  <c r="Q503" i="1"/>
  <c r="L503" i="1"/>
  <c r="I507" i="1"/>
  <c r="R513" i="1"/>
  <c r="J513" i="1"/>
  <c r="R554" i="1"/>
  <c r="K549" i="1"/>
  <c r="Q549" i="1" s="1"/>
  <c r="L554" i="1"/>
  <c r="Q554" i="1"/>
  <c r="M554" i="1"/>
  <c r="CJ554" i="1"/>
  <c r="L561" i="1"/>
  <c r="T556" i="1"/>
  <c r="CJ541" i="1"/>
  <c r="CJ546" i="1"/>
  <c r="CJ551" i="1"/>
  <c r="CJ558" i="1"/>
  <c r="T561" i="1"/>
  <c r="Q492" i="1"/>
  <c r="T480" i="1" s="1"/>
  <c r="Q511" i="1"/>
  <c r="T487" i="1" s="1"/>
  <c r="Q512" i="1"/>
  <c r="T500" i="1" s="1"/>
  <c r="R521" i="1"/>
  <c r="CJ533" i="1"/>
  <c r="CJ538" i="1"/>
  <c r="O548" i="1"/>
  <c r="CT553" i="1"/>
  <c r="CU553" i="1" s="1"/>
  <c r="N555" i="1"/>
  <c r="O560" i="1"/>
  <c r="CJ564" i="1"/>
  <c r="Q497" i="1"/>
  <c r="CT502" i="1"/>
  <c r="CU502" i="1" s="1"/>
  <c r="R523" i="1"/>
  <c r="N524" i="1"/>
  <c r="P524" i="1" s="1"/>
  <c r="P560" i="1"/>
  <c r="CT505" i="1"/>
  <c r="CU505" i="1" s="1"/>
  <c r="CJ505" i="1"/>
  <c r="O499" i="1"/>
  <c r="J537" i="1"/>
  <c r="CT490" i="1"/>
  <c r="CU490" i="1" s="1"/>
  <c r="CJ490" i="1"/>
  <c r="O484" i="1"/>
  <c r="CJ484" i="1" s="1"/>
  <c r="Q509" i="1"/>
  <c r="T497" i="1" s="1"/>
  <c r="N478" i="1"/>
  <c r="N472" i="1" s="1"/>
  <c r="P496" i="1"/>
  <c r="Q504" i="1"/>
  <c r="M504" i="1"/>
  <c r="K501" i="1"/>
  <c r="L504" i="1"/>
  <c r="R504" i="1"/>
  <c r="K498" i="1"/>
  <c r="R498" i="1" s="1"/>
  <c r="Q508" i="1"/>
  <c r="T484" i="1" s="1"/>
  <c r="P508" i="1"/>
  <c r="R509" i="1"/>
  <c r="M510" i="1"/>
  <c r="L510" i="1"/>
  <c r="P511" i="1"/>
  <c r="N507" i="1"/>
  <c r="Q543" i="1"/>
  <c r="T531" i="1" s="1"/>
  <c r="M543" i="1"/>
  <c r="L543" i="1"/>
  <c r="R543" i="1"/>
  <c r="CT530" i="1"/>
  <c r="CU530" i="1" s="1"/>
  <c r="CJ530" i="1"/>
  <c r="P491" i="1"/>
  <c r="P485" i="1" s="1"/>
  <c r="O491" i="1"/>
  <c r="O485" i="1" s="1"/>
  <c r="O479" i="1" s="1"/>
  <c r="N489" i="1"/>
  <c r="J501" i="1"/>
  <c r="CT506" i="1"/>
  <c r="CU506" i="1" s="1"/>
  <c r="CJ506" i="1"/>
  <c r="O500" i="1"/>
  <c r="K507" i="1"/>
  <c r="G507" i="1"/>
  <c r="N479" i="1"/>
  <c r="M509" i="1"/>
  <c r="L509" i="1"/>
  <c r="H495" i="1"/>
  <c r="O521" i="1"/>
  <c r="CJ521" i="1" s="1"/>
  <c r="CT539" i="1"/>
  <c r="CU539" i="1" s="1"/>
  <c r="CT540" i="1"/>
  <c r="CU540" i="1" s="1"/>
  <c r="CJ540" i="1"/>
  <c r="J555" i="1"/>
  <c r="H478" i="1"/>
  <c r="H472" i="1" s="1"/>
  <c r="H479" i="1"/>
  <c r="H473" i="1" s="1"/>
  <c r="H480" i="1"/>
  <c r="H474" i="1" s="1"/>
  <c r="H481" i="1"/>
  <c r="H475" i="1" s="1"/>
  <c r="H482" i="1"/>
  <c r="H476" i="1" s="1"/>
  <c r="J489" i="1"/>
  <c r="M491" i="1"/>
  <c r="Q491" i="1"/>
  <c r="T479" i="1" s="1"/>
  <c r="L492" i="1"/>
  <c r="P492" i="1"/>
  <c r="P486" i="1" s="1"/>
  <c r="O493" i="1"/>
  <c r="CT493" i="1" s="1"/>
  <c r="CU493" i="1" s="1"/>
  <c r="O496" i="1"/>
  <c r="J509" i="1"/>
  <c r="J510" i="1"/>
  <c r="Q513" i="1"/>
  <c r="P515" i="1"/>
  <c r="O515" i="1"/>
  <c r="O509" i="1" s="1"/>
  <c r="P520" i="1"/>
  <c r="H519" i="1"/>
  <c r="R525" i="1"/>
  <c r="J525" i="1"/>
  <c r="CT534" i="1"/>
  <c r="CU534" i="1" s="1"/>
  <c r="CJ534" i="1"/>
  <c r="CT536" i="1"/>
  <c r="CU536" i="1" s="1"/>
  <c r="CJ536" i="1"/>
  <c r="CJ547" i="1"/>
  <c r="J549" i="1"/>
  <c r="R561" i="1"/>
  <c r="J561" i="1"/>
  <c r="M497" i="1"/>
  <c r="P509" i="1"/>
  <c r="P510" i="1"/>
  <c r="P512" i="1"/>
  <c r="J531" i="1"/>
  <c r="Q534" i="1"/>
  <c r="T522" i="1" s="1"/>
  <c r="M534" i="1"/>
  <c r="K522" i="1"/>
  <c r="L534" i="1"/>
  <c r="R534" i="1"/>
  <c r="K531" i="1"/>
  <c r="Q531" i="1" s="1"/>
  <c r="Q548" i="1"/>
  <c r="T536" i="1" s="1"/>
  <c r="M548" i="1"/>
  <c r="L548" i="1"/>
  <c r="R548" i="1"/>
  <c r="K524" i="1"/>
  <c r="R524" i="1" s="1"/>
  <c r="P570" i="1"/>
  <c r="O570" i="1"/>
  <c r="O522" i="1" s="1"/>
  <c r="N522" i="1"/>
  <c r="J497" i="1"/>
  <c r="J498" i="1"/>
  <c r="L513" i="1"/>
  <c r="M513" i="1"/>
  <c r="I519" i="1"/>
  <c r="J522" i="1"/>
  <c r="CT535" i="1"/>
  <c r="CU535" i="1" s="1"/>
  <c r="CJ535" i="1"/>
  <c r="O523" i="1"/>
  <c r="Q540" i="1"/>
  <c r="T528" i="1" s="1"/>
  <c r="M540" i="1"/>
  <c r="L540" i="1"/>
  <c r="R540" i="1"/>
  <c r="K537" i="1"/>
  <c r="CT514" i="1"/>
  <c r="CU514" i="1" s="1"/>
  <c r="CT516" i="1"/>
  <c r="CU516" i="1" s="1"/>
  <c r="CT517" i="1"/>
  <c r="CU517" i="1" s="1"/>
  <c r="CT518" i="1"/>
  <c r="CU518" i="1" s="1"/>
  <c r="P521" i="1"/>
  <c r="J524" i="1"/>
  <c r="T912" i="1"/>
  <c r="P918" i="1"/>
  <c r="O918" i="1"/>
  <c r="CT918" i="1" s="1"/>
  <c r="CU918" i="1" s="1"/>
  <c r="M918" i="1"/>
  <c r="L918" i="1"/>
  <c r="J918" i="1"/>
  <c r="T911" i="1"/>
  <c r="P917" i="1"/>
  <c r="O917" i="1"/>
  <c r="CJ917" i="1" s="1"/>
  <c r="M917" i="1"/>
  <c r="L917" i="1"/>
  <c r="J917" i="1"/>
  <c r="N916" i="1"/>
  <c r="O916" i="1" s="1"/>
  <c r="K916" i="1"/>
  <c r="J916" i="1"/>
  <c r="T909" i="1"/>
  <c r="N915" i="1"/>
  <c r="M915" i="1"/>
  <c r="L915" i="1"/>
  <c r="J915" i="1"/>
  <c r="T908" i="1"/>
  <c r="N914" i="1"/>
  <c r="M914" i="1"/>
  <c r="L914" i="1"/>
  <c r="J914" i="1"/>
  <c r="I913" i="1"/>
  <c r="H913" i="1"/>
  <c r="G913" i="1"/>
  <c r="F913" i="1"/>
  <c r="E913" i="1"/>
  <c r="D913" i="1"/>
  <c r="T906" i="1"/>
  <c r="P912" i="1"/>
  <c r="O912" i="1"/>
  <c r="CT912" i="1" s="1"/>
  <c r="CU912" i="1" s="1"/>
  <c r="M912" i="1"/>
  <c r="L912" i="1"/>
  <c r="J912" i="1"/>
  <c r="T905" i="1"/>
  <c r="P911" i="1"/>
  <c r="O911" i="1"/>
  <c r="CT911" i="1" s="1"/>
  <c r="CU911" i="1" s="1"/>
  <c r="M911" i="1"/>
  <c r="L911" i="1"/>
  <c r="J911" i="1"/>
  <c r="T904" i="1"/>
  <c r="N910" i="1"/>
  <c r="M910" i="1"/>
  <c r="L910" i="1"/>
  <c r="J910" i="1"/>
  <c r="T903" i="1"/>
  <c r="N909" i="1"/>
  <c r="M909" i="1"/>
  <c r="L909" i="1"/>
  <c r="J909" i="1"/>
  <c r="T902" i="1"/>
  <c r="N908" i="1"/>
  <c r="M908" i="1"/>
  <c r="L908" i="1"/>
  <c r="J908" i="1"/>
  <c r="K907" i="1"/>
  <c r="I907" i="1"/>
  <c r="H907" i="1"/>
  <c r="G907" i="1"/>
  <c r="F907" i="1"/>
  <c r="E907" i="1"/>
  <c r="D907" i="1"/>
  <c r="N906" i="1"/>
  <c r="N900" i="1" s="1"/>
  <c r="N894" i="1" s="1"/>
  <c r="K906" i="1"/>
  <c r="K900" i="1" s="1"/>
  <c r="K894" i="1" s="1"/>
  <c r="I906" i="1"/>
  <c r="I900" i="1" s="1"/>
  <c r="I894" i="1" s="1"/>
  <c r="H906" i="1"/>
  <c r="H900" i="1" s="1"/>
  <c r="G906" i="1"/>
  <c r="G900" i="1" s="1"/>
  <c r="G894" i="1" s="1"/>
  <c r="N905" i="1"/>
  <c r="N899" i="1" s="1"/>
  <c r="K905" i="1"/>
  <c r="I905" i="1"/>
  <c r="I899" i="1" s="1"/>
  <c r="H905" i="1"/>
  <c r="H899" i="1" s="1"/>
  <c r="G905" i="1"/>
  <c r="I904" i="1"/>
  <c r="I898" i="1" s="1"/>
  <c r="H904" i="1"/>
  <c r="H898" i="1" s="1"/>
  <c r="G904" i="1"/>
  <c r="G898" i="1" s="1"/>
  <c r="K903" i="1"/>
  <c r="K897" i="1" s="1"/>
  <c r="I903" i="1"/>
  <c r="I897" i="1" s="1"/>
  <c r="H903" i="1"/>
  <c r="H897" i="1" s="1"/>
  <c r="G903" i="1"/>
  <c r="G897" i="1" s="1"/>
  <c r="G891" i="1" s="1"/>
  <c r="K902" i="1"/>
  <c r="I902" i="1"/>
  <c r="I896" i="1" s="1"/>
  <c r="H902" i="1"/>
  <c r="G902" i="1"/>
  <c r="G896" i="1" s="1"/>
  <c r="G890" i="1" s="1"/>
  <c r="F901" i="1"/>
  <c r="E901" i="1"/>
  <c r="D901" i="1"/>
  <c r="F897" i="1"/>
  <c r="F895" i="1" s="1"/>
  <c r="D897" i="1"/>
  <c r="D895" i="1" s="1"/>
  <c r="E895" i="1"/>
  <c r="F891" i="1"/>
  <c r="F889" i="1" s="1"/>
  <c r="E891" i="1"/>
  <c r="E889" i="1" s="1"/>
  <c r="D891" i="1"/>
  <c r="D889" i="1" s="1"/>
  <c r="T782" i="1"/>
  <c r="CT788" i="1"/>
  <c r="CU788" i="1" s="1"/>
  <c r="M788" i="1"/>
  <c r="L788" i="1"/>
  <c r="J788" i="1"/>
  <c r="T781" i="1"/>
  <c r="P787" i="1"/>
  <c r="M787" i="1"/>
  <c r="L787" i="1"/>
  <c r="J787" i="1"/>
  <c r="P786" i="1"/>
  <c r="M786" i="1"/>
  <c r="L786" i="1"/>
  <c r="J786" i="1"/>
  <c r="P785" i="1"/>
  <c r="M785" i="1"/>
  <c r="L785" i="1"/>
  <c r="J785" i="1"/>
  <c r="T778" i="1"/>
  <c r="M784" i="1"/>
  <c r="L784" i="1"/>
  <c r="J784" i="1"/>
  <c r="K783" i="1"/>
  <c r="I783" i="1"/>
  <c r="H783" i="1"/>
  <c r="G783" i="1"/>
  <c r="F783" i="1"/>
  <c r="E783" i="1"/>
  <c r="D783" i="1"/>
  <c r="R746" i="1"/>
  <c r="Q746" i="1"/>
  <c r="T734" i="1" s="1"/>
  <c r="P746" i="1"/>
  <c r="O746" i="1"/>
  <c r="CT746" i="1" s="1"/>
  <c r="CU746" i="1" s="1"/>
  <c r="R745" i="1"/>
  <c r="Q745" i="1"/>
  <c r="T733" i="1" s="1"/>
  <c r="N745" i="1"/>
  <c r="O745" i="1" s="1"/>
  <c r="L745" i="1"/>
  <c r="R744" i="1"/>
  <c r="Q744" i="1"/>
  <c r="T732" i="1" s="1"/>
  <c r="N744" i="1"/>
  <c r="O744" i="1" s="1"/>
  <c r="L744" i="1"/>
  <c r="R743" i="1"/>
  <c r="Q743" i="1"/>
  <c r="T731" i="1" s="1"/>
  <c r="CT743" i="1"/>
  <c r="CU743" i="1" s="1"/>
  <c r="L743" i="1"/>
  <c r="R742" i="1"/>
  <c r="Q742" i="1"/>
  <c r="T730" i="1" s="1"/>
  <c r="CJ742" i="1"/>
  <c r="L742" i="1"/>
  <c r="K741" i="1"/>
  <c r="I741" i="1"/>
  <c r="H741" i="1"/>
  <c r="G741" i="1"/>
  <c r="N740" i="1"/>
  <c r="F735" i="1"/>
  <c r="E735" i="1"/>
  <c r="D735" i="1"/>
  <c r="R734" i="1"/>
  <c r="Q734" i="1"/>
  <c r="T722" i="1" s="1"/>
  <c r="P734" i="1"/>
  <c r="O734" i="1"/>
  <c r="CJ734" i="1" s="1"/>
  <c r="R733" i="1"/>
  <c r="Q733" i="1"/>
  <c r="T721" i="1" s="1"/>
  <c r="N733" i="1"/>
  <c r="M733" i="1"/>
  <c r="L733" i="1"/>
  <c r="J733" i="1"/>
  <c r="R732" i="1"/>
  <c r="Q732" i="1"/>
  <c r="T720" i="1" s="1"/>
  <c r="N732" i="1"/>
  <c r="M732" i="1"/>
  <c r="L732" i="1"/>
  <c r="J732" i="1"/>
  <c r="R731" i="1"/>
  <c r="Q731" i="1"/>
  <c r="T719" i="1" s="1"/>
  <c r="N731" i="1"/>
  <c r="M731" i="1"/>
  <c r="L731" i="1"/>
  <c r="J731" i="1"/>
  <c r="R730" i="1"/>
  <c r="Q730" i="1"/>
  <c r="T718" i="1" s="1"/>
  <c r="N730" i="1"/>
  <c r="M730" i="1"/>
  <c r="L730" i="1"/>
  <c r="J730" i="1"/>
  <c r="K729" i="1"/>
  <c r="I729" i="1"/>
  <c r="H729" i="1"/>
  <c r="G729" i="1"/>
  <c r="R728" i="1"/>
  <c r="Q728" i="1"/>
  <c r="T716" i="1" s="1"/>
  <c r="P728" i="1"/>
  <c r="O728" i="1"/>
  <c r="CJ728" i="1" s="1"/>
  <c r="R727" i="1"/>
  <c r="Q727" i="1"/>
  <c r="T715" i="1" s="1"/>
  <c r="N727" i="1"/>
  <c r="M727" i="1"/>
  <c r="L727" i="1"/>
  <c r="J727" i="1"/>
  <c r="R726" i="1"/>
  <c r="Q726" i="1"/>
  <c r="T714" i="1" s="1"/>
  <c r="N726" i="1"/>
  <c r="M726" i="1"/>
  <c r="L726" i="1"/>
  <c r="J726" i="1"/>
  <c r="R725" i="1"/>
  <c r="Q725" i="1"/>
  <c r="T713" i="1" s="1"/>
  <c r="N725" i="1"/>
  <c r="M725" i="1"/>
  <c r="L725" i="1"/>
  <c r="J725" i="1"/>
  <c r="R724" i="1"/>
  <c r="Q724" i="1"/>
  <c r="T712" i="1" s="1"/>
  <c r="P724" i="1"/>
  <c r="O724" i="1"/>
  <c r="CJ724" i="1" s="1"/>
  <c r="M724" i="1"/>
  <c r="L724" i="1"/>
  <c r="J724" i="1"/>
  <c r="K723" i="1"/>
  <c r="I723" i="1"/>
  <c r="H723" i="1"/>
  <c r="G723" i="1"/>
  <c r="R722" i="1"/>
  <c r="Q722" i="1"/>
  <c r="T710" i="1" s="1"/>
  <c r="P722" i="1"/>
  <c r="O722" i="1"/>
  <c r="CT722" i="1" s="1"/>
  <c r="CU722" i="1" s="1"/>
  <c r="R721" i="1"/>
  <c r="Q721" i="1"/>
  <c r="T709" i="1" s="1"/>
  <c r="N721" i="1"/>
  <c r="O721" i="1" s="1"/>
  <c r="CT721" i="1" s="1"/>
  <c r="CU721" i="1" s="1"/>
  <c r="R720" i="1"/>
  <c r="Q720" i="1"/>
  <c r="T708" i="1" s="1"/>
  <c r="N720" i="1"/>
  <c r="M720" i="1"/>
  <c r="L720" i="1"/>
  <c r="J720" i="1"/>
  <c r="R719" i="1"/>
  <c r="Q719" i="1"/>
  <c r="T707" i="1" s="1"/>
  <c r="N719" i="1"/>
  <c r="M719" i="1"/>
  <c r="L719" i="1"/>
  <c r="J719" i="1"/>
  <c r="R718" i="1"/>
  <c r="Q718" i="1"/>
  <c r="T706" i="1" s="1"/>
  <c r="N718" i="1"/>
  <c r="M718" i="1"/>
  <c r="L718" i="1"/>
  <c r="J718" i="1"/>
  <c r="K717" i="1"/>
  <c r="I717" i="1"/>
  <c r="H717" i="1"/>
  <c r="G717" i="1"/>
  <c r="R716" i="1"/>
  <c r="Q716" i="1"/>
  <c r="T704" i="1" s="1"/>
  <c r="O716" i="1"/>
  <c r="CJ716" i="1" s="1"/>
  <c r="R715" i="1"/>
  <c r="Q715" i="1"/>
  <c r="T703" i="1" s="1"/>
  <c r="N715" i="1"/>
  <c r="O715" i="1" s="1"/>
  <c r="CJ715" i="1" s="1"/>
  <c r="M715" i="1"/>
  <c r="L715" i="1"/>
  <c r="J715" i="1"/>
  <c r="R714" i="1"/>
  <c r="Q714" i="1"/>
  <c r="T702" i="1" s="1"/>
  <c r="N714" i="1"/>
  <c r="O714" i="1" s="1"/>
  <c r="CJ714" i="1" s="1"/>
  <c r="M714" i="1"/>
  <c r="L714" i="1"/>
  <c r="J714" i="1"/>
  <c r="R713" i="1"/>
  <c r="Q713" i="1"/>
  <c r="T701" i="1" s="1"/>
  <c r="N713" i="1"/>
  <c r="O713" i="1" s="1"/>
  <c r="CT713" i="1" s="1"/>
  <c r="CU713" i="1" s="1"/>
  <c r="M713" i="1"/>
  <c r="L713" i="1"/>
  <c r="J713" i="1"/>
  <c r="R712" i="1"/>
  <c r="Q712" i="1"/>
  <c r="T700" i="1" s="1"/>
  <c r="P712" i="1"/>
  <c r="O712" i="1"/>
  <c r="CT712" i="1" s="1"/>
  <c r="CU712" i="1" s="1"/>
  <c r="M712" i="1"/>
  <c r="L712" i="1"/>
  <c r="J712" i="1"/>
  <c r="K711" i="1"/>
  <c r="I711" i="1"/>
  <c r="H711" i="1"/>
  <c r="G711" i="1"/>
  <c r="R710" i="1"/>
  <c r="Q710" i="1"/>
  <c r="T698" i="1" s="1"/>
  <c r="P710" i="1"/>
  <c r="O710" i="1"/>
  <c r="R709" i="1"/>
  <c r="Q709" i="1"/>
  <c r="T697" i="1" s="1"/>
  <c r="N709" i="1"/>
  <c r="O709" i="1" s="1"/>
  <c r="CJ709" i="1" s="1"/>
  <c r="M709" i="1"/>
  <c r="L709" i="1"/>
  <c r="J709" i="1"/>
  <c r="R708" i="1"/>
  <c r="Q708" i="1"/>
  <c r="T696" i="1" s="1"/>
  <c r="N708" i="1"/>
  <c r="M708" i="1"/>
  <c r="L708" i="1"/>
  <c r="J708" i="1"/>
  <c r="R707" i="1"/>
  <c r="Q707" i="1"/>
  <c r="T695" i="1" s="1"/>
  <c r="N707" i="1"/>
  <c r="M707" i="1"/>
  <c r="L707" i="1"/>
  <c r="J707" i="1"/>
  <c r="R706" i="1"/>
  <c r="Q706" i="1"/>
  <c r="T694" i="1" s="1"/>
  <c r="P706" i="1"/>
  <c r="O706" i="1"/>
  <c r="M706" i="1"/>
  <c r="L706" i="1"/>
  <c r="J706" i="1"/>
  <c r="K705" i="1"/>
  <c r="I705" i="1"/>
  <c r="H705" i="1"/>
  <c r="G705" i="1"/>
  <c r="R704" i="1"/>
  <c r="Q704" i="1"/>
  <c r="T692" i="1" s="1"/>
  <c r="P704" i="1"/>
  <c r="O704" i="1"/>
  <c r="R703" i="1"/>
  <c r="Q703" i="1"/>
  <c r="T691" i="1" s="1"/>
  <c r="N703" i="1"/>
  <c r="M703" i="1"/>
  <c r="L703" i="1"/>
  <c r="J703" i="1"/>
  <c r="R702" i="1"/>
  <c r="Q702" i="1"/>
  <c r="T690" i="1" s="1"/>
  <c r="N702" i="1"/>
  <c r="O702" i="1" s="1"/>
  <c r="M702" i="1"/>
  <c r="L702" i="1"/>
  <c r="J702" i="1"/>
  <c r="R701" i="1"/>
  <c r="Q701" i="1"/>
  <c r="T689" i="1" s="1"/>
  <c r="N701" i="1"/>
  <c r="O701" i="1" s="1"/>
  <c r="M701" i="1"/>
  <c r="L701" i="1"/>
  <c r="J701" i="1"/>
  <c r="R700" i="1"/>
  <c r="Q700" i="1"/>
  <c r="T688" i="1" s="1"/>
  <c r="P700" i="1"/>
  <c r="O700" i="1"/>
  <c r="M700" i="1"/>
  <c r="L700" i="1"/>
  <c r="J700" i="1"/>
  <c r="K699" i="1"/>
  <c r="I699" i="1"/>
  <c r="H699" i="1"/>
  <c r="G699" i="1"/>
  <c r="R698" i="1"/>
  <c r="Q698" i="1"/>
  <c r="T686" i="1" s="1"/>
  <c r="P698" i="1"/>
  <c r="O698" i="1"/>
  <c r="CJ698" i="1" s="1"/>
  <c r="R697" i="1"/>
  <c r="Q697" i="1"/>
  <c r="T685" i="1" s="1"/>
  <c r="N697" i="1"/>
  <c r="M697" i="1"/>
  <c r="L697" i="1"/>
  <c r="J697" i="1"/>
  <c r="R696" i="1"/>
  <c r="Q696" i="1"/>
  <c r="T684" i="1" s="1"/>
  <c r="N696" i="1"/>
  <c r="O696" i="1" s="1"/>
  <c r="CJ696" i="1" s="1"/>
  <c r="M696" i="1"/>
  <c r="L696" i="1"/>
  <c r="J696" i="1"/>
  <c r="R695" i="1"/>
  <c r="Q695" i="1"/>
  <c r="T683" i="1" s="1"/>
  <c r="N695" i="1"/>
  <c r="M695" i="1"/>
  <c r="L695" i="1"/>
  <c r="J695" i="1"/>
  <c r="R694" i="1"/>
  <c r="Q694" i="1"/>
  <c r="T682" i="1" s="1"/>
  <c r="P694" i="1"/>
  <c r="O694" i="1"/>
  <c r="CT694" i="1" s="1"/>
  <c r="CU694" i="1" s="1"/>
  <c r="M694" i="1"/>
  <c r="L694" i="1"/>
  <c r="J694" i="1"/>
  <c r="K693" i="1"/>
  <c r="I693" i="1"/>
  <c r="H693" i="1"/>
  <c r="G693" i="1"/>
  <c r="R692" i="1"/>
  <c r="Q692" i="1"/>
  <c r="T680" i="1" s="1"/>
  <c r="P692" i="1"/>
  <c r="O692" i="1"/>
  <c r="R691" i="1"/>
  <c r="Q691" i="1"/>
  <c r="T679" i="1" s="1"/>
  <c r="N691" i="1"/>
  <c r="O691" i="1" s="1"/>
  <c r="M691" i="1"/>
  <c r="L691" i="1"/>
  <c r="J691" i="1"/>
  <c r="N690" i="1"/>
  <c r="O690" i="1" s="1"/>
  <c r="K690" i="1"/>
  <c r="J690" i="1"/>
  <c r="N689" i="1"/>
  <c r="K689" i="1"/>
  <c r="L689" i="1" s="1"/>
  <c r="J689" i="1"/>
  <c r="R688" i="1"/>
  <c r="Q688" i="1"/>
  <c r="T676" i="1" s="1"/>
  <c r="P688" i="1"/>
  <c r="O688" i="1"/>
  <c r="CT688" i="1" s="1"/>
  <c r="CU688" i="1" s="1"/>
  <c r="M688" i="1"/>
  <c r="L688" i="1"/>
  <c r="J688" i="1"/>
  <c r="I687" i="1"/>
  <c r="H687" i="1"/>
  <c r="G687" i="1"/>
  <c r="R686" i="1"/>
  <c r="Q686" i="1"/>
  <c r="T674" i="1" s="1"/>
  <c r="P686" i="1"/>
  <c r="O686" i="1"/>
  <c r="CT686" i="1" s="1"/>
  <c r="CU686" i="1" s="1"/>
  <c r="R685" i="1"/>
  <c r="Q685" i="1"/>
  <c r="T673" i="1" s="1"/>
  <c r="N685" i="1"/>
  <c r="P685" i="1" s="1"/>
  <c r="M685" i="1"/>
  <c r="L685" i="1"/>
  <c r="J685" i="1"/>
  <c r="R684" i="1"/>
  <c r="Q684" i="1"/>
  <c r="T672" i="1" s="1"/>
  <c r="N684" i="1"/>
  <c r="O684" i="1" s="1"/>
  <c r="CJ684" i="1" s="1"/>
  <c r="M684" i="1"/>
  <c r="L684" i="1"/>
  <c r="J684" i="1"/>
  <c r="R683" i="1"/>
  <c r="Q683" i="1"/>
  <c r="T671" i="1" s="1"/>
  <c r="N683" i="1"/>
  <c r="O683" i="1" s="1"/>
  <c r="M683" i="1"/>
  <c r="L683" i="1"/>
  <c r="J683" i="1"/>
  <c r="R682" i="1"/>
  <c r="Q682" i="1"/>
  <c r="T670" i="1" s="1"/>
  <c r="P682" i="1"/>
  <c r="O682" i="1"/>
  <c r="CT682" i="1" s="1"/>
  <c r="CU682" i="1" s="1"/>
  <c r="L682" i="1"/>
  <c r="J682" i="1"/>
  <c r="K681" i="1"/>
  <c r="I681" i="1"/>
  <c r="H681" i="1"/>
  <c r="G681" i="1"/>
  <c r="N680" i="1"/>
  <c r="K680" i="1"/>
  <c r="I680" i="1"/>
  <c r="H680" i="1"/>
  <c r="G680" i="1"/>
  <c r="G656" i="1" s="1"/>
  <c r="K679" i="1"/>
  <c r="K655" i="1" s="1"/>
  <c r="I679" i="1"/>
  <c r="H679" i="1"/>
  <c r="G679" i="1"/>
  <c r="G655" i="1" s="1"/>
  <c r="I678" i="1"/>
  <c r="I654" i="1" s="1"/>
  <c r="H678" i="1"/>
  <c r="G678" i="1"/>
  <c r="G654" i="1" s="1"/>
  <c r="I677" i="1"/>
  <c r="I653" i="1" s="1"/>
  <c r="H677" i="1"/>
  <c r="H653" i="1" s="1"/>
  <c r="G677" i="1"/>
  <c r="K676" i="1"/>
  <c r="I676" i="1"/>
  <c r="I652" i="1" s="1"/>
  <c r="H676" i="1"/>
  <c r="H652" i="1" s="1"/>
  <c r="G676" i="1"/>
  <c r="G652" i="1" s="1"/>
  <c r="R674" i="1"/>
  <c r="Q674" i="1"/>
  <c r="T662" i="1" s="1"/>
  <c r="P674" i="1"/>
  <c r="O674" i="1"/>
  <c r="R673" i="1"/>
  <c r="Q673" i="1"/>
  <c r="T661" i="1" s="1"/>
  <c r="N673" i="1"/>
  <c r="M673" i="1"/>
  <c r="L673" i="1"/>
  <c r="J673" i="1"/>
  <c r="N672" i="1"/>
  <c r="K672" i="1"/>
  <c r="R672" i="1" s="1"/>
  <c r="J672" i="1"/>
  <c r="N671" i="1"/>
  <c r="K671" i="1"/>
  <c r="R671" i="1" s="1"/>
  <c r="J671" i="1"/>
  <c r="R670" i="1"/>
  <c r="Q670" i="1"/>
  <c r="T658" i="1" s="1"/>
  <c r="P670" i="1"/>
  <c r="O670" i="1"/>
  <c r="CT670" i="1" s="1"/>
  <c r="CU670" i="1" s="1"/>
  <c r="M670" i="1"/>
  <c r="L670" i="1"/>
  <c r="J670" i="1"/>
  <c r="I669" i="1"/>
  <c r="H669" i="1"/>
  <c r="G669" i="1"/>
  <c r="R668" i="1"/>
  <c r="Q668" i="1"/>
  <c r="T656" i="1" s="1"/>
  <c r="P668" i="1"/>
  <c r="O668" i="1"/>
  <c r="R667" i="1"/>
  <c r="Q667" i="1"/>
  <c r="T655" i="1" s="1"/>
  <c r="N667" i="1"/>
  <c r="O667" i="1" s="1"/>
  <c r="M667" i="1"/>
  <c r="L667" i="1"/>
  <c r="J667" i="1"/>
  <c r="R666" i="1"/>
  <c r="Q666" i="1"/>
  <c r="T654" i="1" s="1"/>
  <c r="N666" i="1"/>
  <c r="M666" i="1"/>
  <c r="L666" i="1"/>
  <c r="J666" i="1"/>
  <c r="R665" i="1"/>
  <c r="Q665" i="1"/>
  <c r="T653" i="1" s="1"/>
  <c r="N665" i="1"/>
  <c r="O665" i="1" s="1"/>
  <c r="M665" i="1"/>
  <c r="L665" i="1"/>
  <c r="J665" i="1"/>
  <c r="R664" i="1"/>
  <c r="Q664" i="1"/>
  <c r="T652" i="1" s="1"/>
  <c r="P664" i="1"/>
  <c r="O664" i="1"/>
  <c r="CT664" i="1" s="1"/>
  <c r="CU664" i="1" s="1"/>
  <c r="M664" i="1"/>
  <c r="L664" i="1"/>
  <c r="J664" i="1"/>
  <c r="K663" i="1"/>
  <c r="I663" i="1"/>
  <c r="H663" i="1"/>
  <c r="G663" i="1"/>
  <c r="R662" i="1"/>
  <c r="Q662" i="1"/>
  <c r="T650" i="1" s="1"/>
  <c r="P662" i="1"/>
  <c r="O662" i="1"/>
  <c r="CT662" i="1" s="1"/>
  <c r="CU662" i="1" s="1"/>
  <c r="M662" i="1"/>
  <c r="R661" i="1"/>
  <c r="Q661" i="1"/>
  <c r="T649" i="1" s="1"/>
  <c r="N661" i="1"/>
  <c r="M661" i="1"/>
  <c r="L661" i="1"/>
  <c r="J661" i="1"/>
  <c r="N660" i="1"/>
  <c r="P660" i="1" s="1"/>
  <c r="K660" i="1"/>
  <c r="J660" i="1"/>
  <c r="P659" i="1"/>
  <c r="O659" i="1"/>
  <c r="CJ659" i="1" s="1"/>
  <c r="K659" i="1"/>
  <c r="J659" i="1"/>
  <c r="R658" i="1"/>
  <c r="Q658" i="1"/>
  <c r="T646" i="1" s="1"/>
  <c r="P658" i="1"/>
  <c r="O658" i="1"/>
  <c r="M658" i="1"/>
  <c r="L658" i="1"/>
  <c r="J658" i="1"/>
  <c r="I657" i="1"/>
  <c r="H657" i="1"/>
  <c r="G657" i="1"/>
  <c r="F651" i="1"/>
  <c r="E651" i="1"/>
  <c r="D651" i="1"/>
  <c r="F647" i="1"/>
  <c r="E647" i="1"/>
  <c r="E645" i="1" s="1"/>
  <c r="D647" i="1"/>
  <c r="D645" i="1" s="1"/>
  <c r="R632" i="1"/>
  <c r="Q632" i="1"/>
  <c r="P632" i="1"/>
  <c r="O632" i="1"/>
  <c r="CJ632" i="1" s="1"/>
  <c r="M632" i="1"/>
  <c r="L632" i="1"/>
  <c r="J632" i="1"/>
  <c r="R631" i="1"/>
  <c r="Q631" i="1"/>
  <c r="P631" i="1"/>
  <c r="O631" i="1"/>
  <c r="CT631" i="1" s="1"/>
  <c r="CU631" i="1" s="1"/>
  <c r="M631" i="1"/>
  <c r="L631" i="1"/>
  <c r="J631" i="1"/>
  <c r="R630" i="1"/>
  <c r="Q630" i="1"/>
  <c r="N630" i="1"/>
  <c r="O630" i="1" s="1"/>
  <c r="O624" i="1" s="1"/>
  <c r="M630" i="1"/>
  <c r="L630" i="1"/>
  <c r="J630" i="1"/>
  <c r="R629" i="1"/>
  <c r="Q629" i="1"/>
  <c r="N629" i="1"/>
  <c r="O629" i="1" s="1"/>
  <c r="O623" i="1" s="1"/>
  <c r="M629" i="1"/>
  <c r="L629" i="1"/>
  <c r="J629" i="1"/>
  <c r="F629" i="1"/>
  <c r="F627" i="1" s="1"/>
  <c r="R628" i="1"/>
  <c r="Q628" i="1"/>
  <c r="T610" i="1" s="1"/>
  <c r="N628" i="1"/>
  <c r="N622" i="1" s="1"/>
  <c r="M628" i="1"/>
  <c r="L628" i="1"/>
  <c r="J628" i="1"/>
  <c r="K627" i="1"/>
  <c r="I627" i="1"/>
  <c r="H627" i="1"/>
  <c r="G627" i="1"/>
  <c r="E627" i="1"/>
  <c r="D627" i="1"/>
  <c r="N626" i="1"/>
  <c r="K626" i="1"/>
  <c r="I626" i="1"/>
  <c r="H626" i="1"/>
  <c r="G626" i="1"/>
  <c r="N625" i="1"/>
  <c r="K625" i="1"/>
  <c r="I625" i="1"/>
  <c r="H625" i="1"/>
  <c r="G625" i="1"/>
  <c r="K624" i="1"/>
  <c r="I624" i="1"/>
  <c r="H624" i="1"/>
  <c r="G624" i="1"/>
  <c r="K623" i="1"/>
  <c r="I623" i="1"/>
  <c r="H623" i="1"/>
  <c r="G623" i="1"/>
  <c r="F623" i="1"/>
  <c r="F621" i="1" s="1"/>
  <c r="K622" i="1"/>
  <c r="I622" i="1"/>
  <c r="H622" i="1"/>
  <c r="G622" i="1"/>
  <c r="E621" i="1"/>
  <c r="D621" i="1"/>
  <c r="R620" i="1"/>
  <c r="Q620" i="1"/>
  <c r="P620" i="1"/>
  <c r="O620" i="1"/>
  <c r="CJ620" i="1" s="1"/>
  <c r="M620" i="1"/>
  <c r="L620" i="1"/>
  <c r="J620" i="1"/>
  <c r="R619" i="1"/>
  <c r="Q619" i="1"/>
  <c r="P619" i="1"/>
  <c r="O619" i="1"/>
  <c r="CT619" i="1" s="1"/>
  <c r="CU619" i="1" s="1"/>
  <c r="M619" i="1"/>
  <c r="L619" i="1"/>
  <c r="J619" i="1"/>
  <c r="R618" i="1"/>
  <c r="Q618" i="1"/>
  <c r="P618" i="1"/>
  <c r="O618" i="1"/>
  <c r="CT618" i="1" s="1"/>
  <c r="CU618" i="1" s="1"/>
  <c r="M618" i="1"/>
  <c r="L618" i="1"/>
  <c r="J618" i="1"/>
  <c r="R617" i="1"/>
  <c r="Q617" i="1"/>
  <c r="N617" i="1"/>
  <c r="M617" i="1"/>
  <c r="L617" i="1"/>
  <c r="J617" i="1"/>
  <c r="F617" i="1"/>
  <c r="F615" i="1" s="1"/>
  <c r="R616" i="1"/>
  <c r="Q616" i="1"/>
  <c r="N616" i="1"/>
  <c r="O616" i="1" s="1"/>
  <c r="M616" i="1"/>
  <c r="L616" i="1"/>
  <c r="J616" i="1"/>
  <c r="K615" i="1"/>
  <c r="I615" i="1"/>
  <c r="H615" i="1"/>
  <c r="G615" i="1"/>
  <c r="E615" i="1"/>
  <c r="D615" i="1"/>
  <c r="R614" i="1"/>
  <c r="Q614" i="1"/>
  <c r="T602" i="1" s="1"/>
  <c r="P614" i="1"/>
  <c r="O614" i="1"/>
  <c r="M614" i="1"/>
  <c r="L614" i="1"/>
  <c r="J614" i="1"/>
  <c r="R613" i="1"/>
  <c r="Q613" i="1"/>
  <c r="T601" i="1" s="1"/>
  <c r="P613" i="1"/>
  <c r="O613" i="1"/>
  <c r="CJ613" i="1" s="1"/>
  <c r="M613" i="1"/>
  <c r="L613" i="1"/>
  <c r="J613" i="1"/>
  <c r="R612" i="1"/>
  <c r="Q612" i="1"/>
  <c r="T600" i="1" s="1"/>
  <c r="P612" i="1"/>
  <c r="O612" i="1"/>
  <c r="CT612" i="1" s="1"/>
  <c r="CU612" i="1" s="1"/>
  <c r="M612" i="1"/>
  <c r="L612" i="1"/>
  <c r="J612" i="1"/>
  <c r="R611" i="1"/>
  <c r="Q611" i="1"/>
  <c r="T599" i="1" s="1"/>
  <c r="N611" i="1"/>
  <c r="P611" i="1" s="1"/>
  <c r="M611" i="1"/>
  <c r="L611" i="1"/>
  <c r="J611" i="1"/>
  <c r="F611" i="1"/>
  <c r="F609" i="1" s="1"/>
  <c r="R610" i="1"/>
  <c r="Q610" i="1"/>
  <c r="T598" i="1" s="1"/>
  <c r="P610" i="1"/>
  <c r="O610" i="1"/>
  <c r="CT610" i="1" s="1"/>
  <c r="CU610" i="1" s="1"/>
  <c r="M610" i="1"/>
  <c r="L610" i="1"/>
  <c r="J610" i="1"/>
  <c r="K609" i="1"/>
  <c r="I609" i="1"/>
  <c r="H609" i="1"/>
  <c r="G609" i="1"/>
  <c r="E609" i="1"/>
  <c r="D609" i="1"/>
  <c r="R608" i="1"/>
  <c r="Q608" i="1"/>
  <c r="T596" i="1" s="1"/>
  <c r="P608" i="1"/>
  <c r="O608" i="1"/>
  <c r="M608" i="1"/>
  <c r="L608" i="1"/>
  <c r="J608" i="1"/>
  <c r="R607" i="1"/>
  <c r="Q607" i="1"/>
  <c r="T595" i="1" s="1"/>
  <c r="P607" i="1"/>
  <c r="O607" i="1"/>
  <c r="CJ607" i="1" s="1"/>
  <c r="M607" i="1"/>
  <c r="L607" i="1"/>
  <c r="J607" i="1"/>
  <c r="R606" i="1"/>
  <c r="Q606" i="1"/>
  <c r="T594" i="1" s="1"/>
  <c r="N606" i="1"/>
  <c r="O606" i="1" s="1"/>
  <c r="CJ606" i="1" s="1"/>
  <c r="M606" i="1"/>
  <c r="L606" i="1"/>
  <c r="J606" i="1"/>
  <c r="R605" i="1"/>
  <c r="Q605" i="1"/>
  <c r="T593" i="1" s="1"/>
  <c r="N605" i="1"/>
  <c r="O605" i="1" s="1"/>
  <c r="CJ605" i="1" s="1"/>
  <c r="M605" i="1"/>
  <c r="L605" i="1"/>
  <c r="J605" i="1"/>
  <c r="F605" i="1"/>
  <c r="F603" i="1" s="1"/>
  <c r="R604" i="1"/>
  <c r="Q604" i="1"/>
  <c r="T592" i="1" s="1"/>
  <c r="P604" i="1"/>
  <c r="O604" i="1"/>
  <c r="CJ604" i="1" s="1"/>
  <c r="M604" i="1"/>
  <c r="L604" i="1"/>
  <c r="J604" i="1"/>
  <c r="K603" i="1"/>
  <c r="I603" i="1"/>
  <c r="H603" i="1"/>
  <c r="G603" i="1"/>
  <c r="E603" i="1"/>
  <c r="D603" i="1"/>
  <c r="R602" i="1"/>
  <c r="Q602" i="1"/>
  <c r="T590" i="1" s="1"/>
  <c r="P602" i="1"/>
  <c r="O602" i="1"/>
  <c r="CT602" i="1" s="1"/>
  <c r="CU602" i="1" s="1"/>
  <c r="M602" i="1"/>
  <c r="L602" i="1"/>
  <c r="J602" i="1"/>
  <c r="N601" i="1"/>
  <c r="O601" i="1" s="1"/>
  <c r="K601" i="1"/>
  <c r="K595" i="1" s="1"/>
  <c r="K589" i="1" s="1"/>
  <c r="N600" i="1"/>
  <c r="P600" i="1" s="1"/>
  <c r="K600" i="1"/>
  <c r="Q600" i="1" s="1"/>
  <c r="J600" i="1"/>
  <c r="N599" i="1"/>
  <c r="K599" i="1"/>
  <c r="J599" i="1"/>
  <c r="F599" i="1"/>
  <c r="F597" i="1" s="1"/>
  <c r="R598" i="1"/>
  <c r="Q598" i="1"/>
  <c r="T586" i="1" s="1"/>
  <c r="P598" i="1"/>
  <c r="O598" i="1"/>
  <c r="M598" i="1"/>
  <c r="L598" i="1"/>
  <c r="J598" i="1"/>
  <c r="I597" i="1"/>
  <c r="H597" i="1"/>
  <c r="G597" i="1"/>
  <c r="E597" i="1"/>
  <c r="D597" i="1"/>
  <c r="N596" i="1"/>
  <c r="K596" i="1"/>
  <c r="I596" i="1"/>
  <c r="H596" i="1"/>
  <c r="G596" i="1"/>
  <c r="I595" i="1"/>
  <c r="H595" i="1"/>
  <c r="G595" i="1"/>
  <c r="I594" i="1"/>
  <c r="H594" i="1"/>
  <c r="G594" i="1"/>
  <c r="I593" i="1"/>
  <c r="H593" i="1"/>
  <c r="G593" i="1"/>
  <c r="F593" i="1"/>
  <c r="F591" i="1" s="1"/>
  <c r="K592" i="1"/>
  <c r="I592" i="1"/>
  <c r="H592" i="1"/>
  <c r="G592" i="1"/>
  <c r="E591" i="1"/>
  <c r="D591" i="1"/>
  <c r="T452" i="1"/>
  <c r="R452" i="1"/>
  <c r="Q452" i="1"/>
  <c r="P452" i="1"/>
  <c r="O452" i="1"/>
  <c r="CT452" i="1" s="1"/>
  <c r="CU452" i="1" s="1"/>
  <c r="M452" i="1"/>
  <c r="L452" i="1"/>
  <c r="J452" i="1"/>
  <c r="T451" i="1"/>
  <c r="R451" i="1"/>
  <c r="Q451" i="1"/>
  <c r="P451" i="1"/>
  <c r="O451" i="1"/>
  <c r="CT451" i="1" s="1"/>
  <c r="CU451" i="1" s="1"/>
  <c r="M451" i="1"/>
  <c r="L451" i="1"/>
  <c r="J451" i="1"/>
  <c r="T450" i="1"/>
  <c r="R450" i="1"/>
  <c r="Q450" i="1"/>
  <c r="P450" i="1"/>
  <c r="O450" i="1"/>
  <c r="CJ450" i="1" s="1"/>
  <c r="M450" i="1"/>
  <c r="L450" i="1"/>
  <c r="J450" i="1"/>
  <c r="T449" i="1"/>
  <c r="R449" i="1"/>
  <c r="Q449" i="1"/>
  <c r="N449" i="1"/>
  <c r="O449" i="1" s="1"/>
  <c r="M449" i="1"/>
  <c r="L449" i="1"/>
  <c r="J449" i="1"/>
  <c r="F449" i="1"/>
  <c r="F447" i="1" s="1"/>
  <c r="T448" i="1"/>
  <c r="R448" i="1"/>
  <c r="Q448" i="1"/>
  <c r="P448" i="1"/>
  <c r="O448" i="1"/>
  <c r="CJ448" i="1" s="1"/>
  <c r="M448" i="1"/>
  <c r="L448" i="1"/>
  <c r="J448" i="1"/>
  <c r="K447" i="1"/>
  <c r="I447" i="1"/>
  <c r="H447" i="1"/>
  <c r="G447" i="1"/>
  <c r="E447" i="1"/>
  <c r="D447" i="1"/>
  <c r="T380" i="1"/>
  <c r="R380" i="1"/>
  <c r="Q380" i="1"/>
  <c r="T368" i="1" s="1"/>
  <c r="P380" i="1"/>
  <c r="O380" i="1"/>
  <c r="CT380" i="1" s="1"/>
  <c r="CU380" i="1" s="1"/>
  <c r="M380" i="1"/>
  <c r="T379" i="1"/>
  <c r="R379" i="1"/>
  <c r="Q379" i="1"/>
  <c r="T367" i="1" s="1"/>
  <c r="P379" i="1"/>
  <c r="O379" i="1"/>
  <c r="CT379" i="1" s="1"/>
  <c r="CU379" i="1" s="1"/>
  <c r="M379" i="1"/>
  <c r="T378" i="1"/>
  <c r="K378" i="1"/>
  <c r="L378" i="1" s="1"/>
  <c r="J378" i="1"/>
  <c r="T377" i="1"/>
  <c r="R377" i="1"/>
  <c r="Q377" i="1"/>
  <c r="T365" i="1" s="1"/>
  <c r="N377" i="1"/>
  <c r="M377" i="1"/>
  <c r="L377" i="1"/>
  <c r="J377" i="1"/>
  <c r="T376" i="1"/>
  <c r="R376" i="1"/>
  <c r="Q376" i="1"/>
  <c r="T364" i="1" s="1"/>
  <c r="P376" i="1"/>
  <c r="O376" i="1"/>
  <c r="M376" i="1"/>
  <c r="I375" i="1"/>
  <c r="H375" i="1"/>
  <c r="G375" i="1"/>
  <c r="F375" i="1"/>
  <c r="E375" i="1"/>
  <c r="D375" i="1"/>
  <c r="T374" i="1"/>
  <c r="R374" i="1"/>
  <c r="Q374" i="1"/>
  <c r="T362" i="1" s="1"/>
  <c r="P374" i="1"/>
  <c r="O374" i="1"/>
  <c r="M374" i="1"/>
  <c r="T373" i="1"/>
  <c r="R373" i="1"/>
  <c r="Q373" i="1"/>
  <c r="T361" i="1" s="1"/>
  <c r="P373" i="1"/>
  <c r="O373" i="1"/>
  <c r="CT373" i="1" s="1"/>
  <c r="CU373" i="1" s="1"/>
  <c r="M373" i="1"/>
  <c r="T372" i="1"/>
  <c r="R372" i="1"/>
  <c r="Q372" i="1"/>
  <c r="T360" i="1" s="1"/>
  <c r="N372" i="1"/>
  <c r="O372" i="1" s="1"/>
  <c r="M372" i="1"/>
  <c r="T371" i="1"/>
  <c r="R371" i="1"/>
  <c r="Q371" i="1"/>
  <c r="T359" i="1" s="1"/>
  <c r="N371" i="1"/>
  <c r="M371" i="1"/>
  <c r="L371" i="1"/>
  <c r="J371" i="1"/>
  <c r="T370" i="1"/>
  <c r="R370" i="1"/>
  <c r="Q370" i="1"/>
  <c r="T358" i="1" s="1"/>
  <c r="P370" i="1"/>
  <c r="O370" i="1"/>
  <c r="M370" i="1"/>
  <c r="K369" i="1"/>
  <c r="I369" i="1"/>
  <c r="H369" i="1"/>
  <c r="G369" i="1"/>
  <c r="F369" i="1"/>
  <c r="E369" i="1"/>
  <c r="D369" i="1"/>
  <c r="R368" i="1"/>
  <c r="Q368" i="1"/>
  <c r="P368" i="1"/>
  <c r="O368" i="1"/>
  <c r="M368" i="1"/>
  <c r="R367" i="1"/>
  <c r="Q367" i="1"/>
  <c r="P367" i="1"/>
  <c r="O367" i="1"/>
  <c r="M367" i="1"/>
  <c r="R366" i="1"/>
  <c r="Q366" i="1"/>
  <c r="T356" i="1" s="1"/>
  <c r="N366" i="1"/>
  <c r="O366" i="1" s="1"/>
  <c r="M366" i="1"/>
  <c r="L366" i="1"/>
  <c r="J366" i="1"/>
  <c r="R365" i="1"/>
  <c r="Q365" i="1"/>
  <c r="T355" i="1" s="1"/>
  <c r="M365" i="1"/>
  <c r="L365" i="1"/>
  <c r="J365" i="1"/>
  <c r="R364" i="1"/>
  <c r="Q364" i="1"/>
  <c r="T354" i="1" s="1"/>
  <c r="P364" i="1"/>
  <c r="O364" i="1"/>
  <c r="CT364" i="1" s="1"/>
  <c r="CU364" i="1" s="1"/>
  <c r="M364" i="1"/>
  <c r="K363" i="1"/>
  <c r="I363" i="1"/>
  <c r="H363" i="1"/>
  <c r="G363" i="1"/>
  <c r="F363" i="1"/>
  <c r="E363" i="1"/>
  <c r="D363" i="1"/>
  <c r="N362" i="1"/>
  <c r="K362" i="1"/>
  <c r="I362" i="1"/>
  <c r="H362" i="1"/>
  <c r="G362" i="1"/>
  <c r="N361" i="1"/>
  <c r="K361" i="1"/>
  <c r="I361" i="1"/>
  <c r="H361" i="1"/>
  <c r="G361" i="1"/>
  <c r="H360" i="1"/>
  <c r="G360" i="1"/>
  <c r="K359" i="1"/>
  <c r="I359" i="1"/>
  <c r="H359" i="1"/>
  <c r="G359" i="1"/>
  <c r="N358" i="1"/>
  <c r="K358" i="1"/>
  <c r="I358" i="1"/>
  <c r="H358" i="1"/>
  <c r="G358" i="1"/>
  <c r="F357" i="1"/>
  <c r="E357" i="1"/>
  <c r="D357" i="1"/>
  <c r="R248" i="1"/>
  <c r="Q248" i="1"/>
  <c r="P248" i="1"/>
  <c r="O248" i="1"/>
  <c r="CT248" i="1" s="1"/>
  <c r="CU248" i="1" s="1"/>
  <c r="M248" i="1"/>
  <c r="L248" i="1"/>
  <c r="J248" i="1"/>
  <c r="R247" i="1"/>
  <c r="Q247" i="1"/>
  <c r="P247" i="1"/>
  <c r="O247" i="1"/>
  <c r="CJ247" i="1" s="1"/>
  <c r="M247" i="1"/>
  <c r="L247" i="1"/>
  <c r="J247" i="1"/>
  <c r="R246" i="1"/>
  <c r="Q246" i="1"/>
  <c r="P246" i="1"/>
  <c r="O246" i="1"/>
  <c r="CT246" i="1" s="1"/>
  <c r="CU246" i="1" s="1"/>
  <c r="M246" i="1"/>
  <c r="L246" i="1"/>
  <c r="J246" i="1"/>
  <c r="R245" i="1"/>
  <c r="Q245" i="1"/>
  <c r="N245" i="1"/>
  <c r="N243" i="1" s="1"/>
  <c r="M245" i="1"/>
  <c r="L245" i="1"/>
  <c r="J245" i="1"/>
  <c r="R244" i="1"/>
  <c r="Q244" i="1"/>
  <c r="P244" i="1"/>
  <c r="O244" i="1"/>
  <c r="CT244" i="1" s="1"/>
  <c r="CU244" i="1" s="1"/>
  <c r="M244" i="1"/>
  <c r="L244" i="1"/>
  <c r="J244" i="1"/>
  <c r="K243" i="1"/>
  <c r="I243" i="1"/>
  <c r="H243" i="1"/>
  <c r="G243" i="1"/>
  <c r="F243" i="1"/>
  <c r="E243" i="1"/>
  <c r="D243" i="1"/>
  <c r="M741" i="1" l="1"/>
  <c r="N473" i="1"/>
  <c r="R481" i="1"/>
  <c r="R482" i="1"/>
  <c r="I476" i="1"/>
  <c r="I471" i="1" s="1"/>
  <c r="P513" i="1"/>
  <c r="N475" i="1"/>
  <c r="N474" i="1"/>
  <c r="M480" i="1"/>
  <c r="K474" i="1"/>
  <c r="M474" i="1" s="1"/>
  <c r="H589" i="1"/>
  <c r="N476" i="1"/>
  <c r="N16" i="1" s="1"/>
  <c r="K476" i="1"/>
  <c r="H588" i="1"/>
  <c r="O739" i="1"/>
  <c r="N739" i="1"/>
  <c r="P744" i="1"/>
  <c r="N738" i="1"/>
  <c r="I588" i="1"/>
  <c r="G588" i="1"/>
  <c r="I587" i="1"/>
  <c r="G586" i="1"/>
  <c r="I589" i="1"/>
  <c r="I586" i="1"/>
  <c r="G589" i="1"/>
  <c r="H647" i="1"/>
  <c r="H586" i="1"/>
  <c r="G587" i="1"/>
  <c r="P549" i="1"/>
  <c r="H587" i="1"/>
  <c r="K586" i="1"/>
  <c r="L659" i="1"/>
  <c r="G650" i="1"/>
  <c r="O537" i="1"/>
  <c r="CJ537" i="1" s="1"/>
  <c r="Q486" i="1"/>
  <c r="T474" i="1" s="1"/>
  <c r="G646" i="1"/>
  <c r="M486" i="1"/>
  <c r="CJ494" i="1"/>
  <c r="P900" i="1"/>
  <c r="CT512" i="1"/>
  <c r="CU512" i="1" s="1"/>
  <c r="CJ520" i="1"/>
  <c r="CT504" i="1"/>
  <c r="CU504" i="1" s="1"/>
  <c r="R480" i="1"/>
  <c r="R549" i="1"/>
  <c r="CJ511" i="1"/>
  <c r="L486" i="1"/>
  <c r="CT494" i="1"/>
  <c r="CU494" i="1" s="1"/>
  <c r="T894" i="1"/>
  <c r="N657" i="1"/>
  <c r="P657" i="1" s="1"/>
  <c r="G899" i="1"/>
  <c r="G893" i="1" s="1"/>
  <c r="K896" i="1"/>
  <c r="K890" i="1" s="1"/>
  <c r="H892" i="1"/>
  <c r="M900" i="1"/>
  <c r="L900" i="1"/>
  <c r="J900" i="1"/>
  <c r="J507" i="1"/>
  <c r="H894" i="1"/>
  <c r="CT508" i="1"/>
  <c r="CU508" i="1" s="1"/>
  <c r="R478" i="1"/>
  <c r="G892" i="1"/>
  <c r="H896" i="1"/>
  <c r="K899" i="1"/>
  <c r="K893" i="1" s="1"/>
  <c r="K891" i="1"/>
  <c r="G648" i="1"/>
  <c r="O497" i="1"/>
  <c r="CT497" i="1" s="1"/>
  <c r="CU497" i="1" s="1"/>
  <c r="P561" i="1"/>
  <c r="O498" i="1"/>
  <c r="CJ498" i="1" s="1"/>
  <c r="CT561" i="1"/>
  <c r="CU561" i="1" s="1"/>
  <c r="R489" i="1"/>
  <c r="CJ513" i="1"/>
  <c r="T488" i="1"/>
  <c r="G471" i="1"/>
  <c r="N495" i="1"/>
  <c r="P495" i="1" s="1"/>
  <c r="T498" i="1"/>
  <c r="M489" i="1"/>
  <c r="P567" i="1"/>
  <c r="T899" i="1"/>
  <c r="H646" i="1"/>
  <c r="O531" i="1"/>
  <c r="CT531" i="1" s="1"/>
  <c r="CU531" i="1" s="1"/>
  <c r="Q555" i="1"/>
  <c r="R555" i="1"/>
  <c r="CT510" i="1"/>
  <c r="CU510" i="1" s="1"/>
  <c r="L555" i="1"/>
  <c r="G649" i="1"/>
  <c r="CT570" i="1"/>
  <c r="CU570" i="1" s="1"/>
  <c r="J495" i="1"/>
  <c r="O543" i="1"/>
  <c r="CT543" i="1" s="1"/>
  <c r="CU543" i="1" s="1"/>
  <c r="M485" i="1"/>
  <c r="Q485" i="1"/>
  <c r="T473" i="1" s="1"/>
  <c r="R486" i="1"/>
  <c r="T468" i="1"/>
  <c r="I590" i="1"/>
  <c r="K904" i="1"/>
  <c r="K913" i="1"/>
  <c r="M913" i="1" s="1"/>
  <c r="O524" i="1"/>
  <c r="O519" i="1" s="1"/>
  <c r="K375" i="1"/>
  <c r="M375" i="1" s="1"/>
  <c r="CT744" i="1"/>
  <c r="CU744" i="1" s="1"/>
  <c r="R676" i="1"/>
  <c r="CJ570" i="1"/>
  <c r="M482" i="1"/>
  <c r="Q595" i="1"/>
  <c r="T571" i="1" s="1"/>
  <c r="O626" i="1"/>
  <c r="CJ626" i="1" s="1"/>
  <c r="M906" i="1"/>
  <c r="J907" i="1"/>
  <c r="T910" i="1"/>
  <c r="J482" i="1"/>
  <c r="J480" i="1"/>
  <c r="N447" i="1"/>
  <c r="O447" i="1" s="1"/>
  <c r="CJ447" i="1" s="1"/>
  <c r="T485" i="1"/>
  <c r="CJ485" i="1"/>
  <c r="CT488" i="1"/>
  <c r="CU488" i="1" s="1"/>
  <c r="N623" i="1"/>
  <c r="J678" i="1"/>
  <c r="N705" i="1"/>
  <c r="P705" i="1" s="1"/>
  <c r="R740" i="1"/>
  <c r="N907" i="1"/>
  <c r="P907" i="1" s="1"/>
  <c r="N903" i="1"/>
  <c r="CJ488" i="1"/>
  <c r="O501" i="1"/>
  <c r="CJ501" i="1" s="1"/>
  <c r="N783" i="1"/>
  <c r="P783" i="1" s="1"/>
  <c r="H901" i="1"/>
  <c r="N483" i="1"/>
  <c r="P483" i="1" s="1"/>
  <c r="CT549" i="1"/>
  <c r="CU549" i="1" s="1"/>
  <c r="N913" i="1"/>
  <c r="P913" i="1" s="1"/>
  <c r="T555" i="1"/>
  <c r="P361" i="1"/>
  <c r="N603" i="1"/>
  <c r="P603" i="1" s="1"/>
  <c r="P630" i="1"/>
  <c r="CT632" i="1"/>
  <c r="CU632" i="1" s="1"/>
  <c r="H654" i="1"/>
  <c r="K649" i="1"/>
  <c r="M680" i="1"/>
  <c r="J693" i="1"/>
  <c r="N711" i="1"/>
  <c r="P711" i="1" s="1"/>
  <c r="P715" i="1"/>
  <c r="Q723" i="1"/>
  <c r="T711" i="1" s="1"/>
  <c r="J737" i="1"/>
  <c r="I901" i="1"/>
  <c r="O906" i="1"/>
  <c r="CT906" i="1" s="1"/>
  <c r="CU906" i="1" s="1"/>
  <c r="L916" i="1"/>
  <c r="R522" i="1"/>
  <c r="CJ567" i="1"/>
  <c r="CJ515" i="1"/>
  <c r="CJ491" i="1"/>
  <c r="T477" i="1"/>
  <c r="CJ560" i="1"/>
  <c r="CT548" i="1"/>
  <c r="CU548" i="1" s="1"/>
  <c r="CJ548" i="1"/>
  <c r="CT525" i="1"/>
  <c r="CU525" i="1" s="1"/>
  <c r="CJ525" i="1"/>
  <c r="P525" i="1"/>
  <c r="M361" i="1"/>
  <c r="T612" i="1"/>
  <c r="H893" i="1"/>
  <c r="N902" i="1"/>
  <c r="N896" i="1" s="1"/>
  <c r="N904" i="1"/>
  <c r="T901" i="1"/>
  <c r="CT560" i="1"/>
  <c r="CU560" i="1" s="1"/>
  <c r="L485" i="1"/>
  <c r="K483" i="1"/>
  <c r="Q483" i="1" s="1"/>
  <c r="R485" i="1"/>
  <c r="K479" i="1"/>
  <c r="K473" i="1" s="1"/>
  <c r="T613" i="1"/>
  <c r="T614" i="1"/>
  <c r="N681" i="1"/>
  <c r="P681" i="1" s="1"/>
  <c r="T499" i="1"/>
  <c r="J479" i="1"/>
  <c r="L480" i="1"/>
  <c r="I477" i="1"/>
  <c r="P555" i="1"/>
  <c r="O486" i="1"/>
  <c r="CT492" i="1"/>
  <c r="CU492" i="1" s="1"/>
  <c r="O555" i="1"/>
  <c r="CJ555" i="1" s="1"/>
  <c r="M369" i="1"/>
  <c r="M596" i="1"/>
  <c r="N624" i="1"/>
  <c r="CT624" i="1" s="1"/>
  <c r="CU624" i="1" s="1"/>
  <c r="Q627" i="1"/>
  <c r="T609" i="1" s="1"/>
  <c r="M711" i="1"/>
  <c r="Q717" i="1"/>
  <c r="T705" i="1" s="1"/>
  <c r="N741" i="1"/>
  <c r="T896" i="1"/>
  <c r="L905" i="1"/>
  <c r="T900" i="1"/>
  <c r="CT503" i="1"/>
  <c r="CU503" i="1" s="1"/>
  <c r="CT485" i="1"/>
  <c r="CU485" i="1" s="1"/>
  <c r="L489" i="1"/>
  <c r="Q537" i="1"/>
  <c r="T525" i="1" s="1"/>
  <c r="M549" i="1"/>
  <c r="L549" i="1"/>
  <c r="J483" i="1"/>
  <c r="CJ492" i="1"/>
  <c r="CT523" i="1"/>
  <c r="CU523" i="1" s="1"/>
  <c r="CJ523" i="1"/>
  <c r="Q481" i="1"/>
  <c r="M507" i="1"/>
  <c r="L507" i="1"/>
  <c r="L501" i="1"/>
  <c r="M501" i="1"/>
  <c r="Q501" i="1"/>
  <c r="O478" i="1"/>
  <c r="O472" i="1" s="1"/>
  <c r="Q524" i="1"/>
  <c r="T512" i="1" s="1"/>
  <c r="Q482" i="1"/>
  <c r="H477" i="1"/>
  <c r="J472" i="1"/>
  <c r="Q478" i="1"/>
  <c r="CT521" i="1"/>
  <c r="CU521" i="1" s="1"/>
  <c r="CJ479" i="1"/>
  <c r="P479" i="1"/>
  <c r="CT479" i="1"/>
  <c r="CU479" i="1" s="1"/>
  <c r="Q507" i="1"/>
  <c r="T483" i="1" s="1"/>
  <c r="R501" i="1"/>
  <c r="L482" i="1"/>
  <c r="P507" i="1"/>
  <c r="R475" i="1"/>
  <c r="M475" i="1"/>
  <c r="CT499" i="1"/>
  <c r="CU499" i="1" s="1"/>
  <c r="CJ499" i="1"/>
  <c r="R472" i="1"/>
  <c r="M472" i="1"/>
  <c r="CT500" i="1"/>
  <c r="CU500" i="1" s="1"/>
  <c r="CJ500" i="1"/>
  <c r="J519" i="1"/>
  <c r="CJ522" i="1"/>
  <c r="P522" i="1"/>
  <c r="CT522" i="1"/>
  <c r="CU522" i="1" s="1"/>
  <c r="M524" i="1"/>
  <c r="L524" i="1"/>
  <c r="L522" i="1"/>
  <c r="M522" i="1"/>
  <c r="Q522" i="1"/>
  <c r="T510" i="1" s="1"/>
  <c r="K519" i="1"/>
  <c r="R519" i="1" s="1"/>
  <c r="N519" i="1"/>
  <c r="CT515" i="1"/>
  <c r="CU515" i="1" s="1"/>
  <c r="CJ496" i="1"/>
  <c r="Q480" i="1"/>
  <c r="CT491" i="1"/>
  <c r="CU491" i="1" s="1"/>
  <c r="T496" i="1"/>
  <c r="M498" i="1"/>
  <c r="K495" i="1"/>
  <c r="Q495" i="1" s="1"/>
  <c r="L498" i="1"/>
  <c r="CT484" i="1"/>
  <c r="CU484" i="1" s="1"/>
  <c r="Q498" i="1"/>
  <c r="CJ482" i="1"/>
  <c r="P482" i="1"/>
  <c r="CT482" i="1"/>
  <c r="CU482" i="1" s="1"/>
  <c r="T501" i="1"/>
  <c r="T489" i="1"/>
  <c r="P489" i="1"/>
  <c r="O489" i="1"/>
  <c r="CT489" i="1" s="1"/>
  <c r="CU489" i="1" s="1"/>
  <c r="R507" i="1"/>
  <c r="P480" i="1"/>
  <c r="R537" i="1"/>
  <c r="M537" i="1"/>
  <c r="L537" i="1"/>
  <c r="R531" i="1"/>
  <c r="M531" i="1"/>
  <c r="T519" i="1"/>
  <c r="L531" i="1"/>
  <c r="CT509" i="1"/>
  <c r="CU509" i="1" s="1"/>
  <c r="CJ509" i="1"/>
  <c r="O487" i="1"/>
  <c r="CJ493" i="1"/>
  <c r="O507" i="1"/>
  <c r="CT507" i="1" s="1"/>
  <c r="CU507" i="1" s="1"/>
  <c r="P481" i="1"/>
  <c r="N477" i="1"/>
  <c r="P478" i="1"/>
  <c r="CT496" i="1"/>
  <c r="CU496" i="1" s="1"/>
  <c r="K687" i="1"/>
  <c r="M687" i="1" s="1"/>
  <c r="M358" i="1"/>
  <c r="N592" i="1"/>
  <c r="N586" i="1" s="1"/>
  <c r="M603" i="1"/>
  <c r="M623" i="1"/>
  <c r="J705" i="1"/>
  <c r="P708" i="1"/>
  <c r="J740" i="1"/>
  <c r="CT784" i="1"/>
  <c r="CU784" i="1" s="1"/>
  <c r="CT787" i="1"/>
  <c r="CU787" i="1" s="1"/>
  <c r="P788" i="1"/>
  <c r="G901" i="1"/>
  <c r="M907" i="1"/>
  <c r="M916" i="1"/>
  <c r="N669" i="1"/>
  <c r="P669" i="1" s="1"/>
  <c r="T897" i="1"/>
  <c r="T611" i="1"/>
  <c r="L615" i="1"/>
  <c r="R625" i="1"/>
  <c r="CV627" i="1"/>
  <c r="CJ688" i="1"/>
  <c r="I735" i="1"/>
  <c r="M783" i="1"/>
  <c r="P784" i="1"/>
  <c r="CT785" i="1"/>
  <c r="CU785" i="1" s="1"/>
  <c r="M894" i="1"/>
  <c r="J902" i="1"/>
  <c r="L903" i="1"/>
  <c r="CJ912" i="1"/>
  <c r="J913" i="1"/>
  <c r="CT917" i="1"/>
  <c r="CU917" i="1" s="1"/>
  <c r="M362" i="1"/>
  <c r="P372" i="1"/>
  <c r="CJ372" i="1"/>
  <c r="Q378" i="1"/>
  <c r="T366" i="1" s="1"/>
  <c r="N594" i="1"/>
  <c r="O595" i="1"/>
  <c r="P605" i="1"/>
  <c r="N677" i="1"/>
  <c r="P677" i="1" s="1"/>
  <c r="L681" i="1"/>
  <c r="P713" i="1"/>
  <c r="L729" i="1"/>
  <c r="H735" i="1"/>
  <c r="L902" i="1"/>
  <c r="M905" i="1"/>
  <c r="L906" i="1"/>
  <c r="P916" i="1"/>
  <c r="N893" i="1"/>
  <c r="M902" i="1"/>
  <c r="M903" i="1"/>
  <c r="J904" i="1"/>
  <c r="J905" i="1"/>
  <c r="J903" i="1"/>
  <c r="J906" i="1"/>
  <c r="CJ916" i="1"/>
  <c r="CT916" i="1"/>
  <c r="CU916" i="1" s="1"/>
  <c r="O908" i="1"/>
  <c r="CT908" i="1" s="1"/>
  <c r="CU908" i="1" s="1"/>
  <c r="O910" i="1"/>
  <c r="O904" i="1" s="1"/>
  <c r="O898" i="1" s="1"/>
  <c r="CJ911" i="1"/>
  <c r="O905" i="1"/>
  <c r="O899" i="1" s="1"/>
  <c r="L907" i="1"/>
  <c r="P908" i="1"/>
  <c r="P909" i="1"/>
  <c r="P910" i="1"/>
  <c r="O914" i="1"/>
  <c r="O915" i="1"/>
  <c r="CT915" i="1" s="1"/>
  <c r="CU915" i="1" s="1"/>
  <c r="CJ918" i="1"/>
  <c r="O909" i="1"/>
  <c r="O903" i="1" s="1"/>
  <c r="O897" i="1" s="1"/>
  <c r="P905" i="1"/>
  <c r="P906" i="1"/>
  <c r="P914" i="1"/>
  <c r="P915" i="1"/>
  <c r="P366" i="1"/>
  <c r="R615" i="1"/>
  <c r="M624" i="1"/>
  <c r="O695" i="1"/>
  <c r="CJ695" i="1" s="1"/>
  <c r="R739" i="1"/>
  <c r="T777" i="1"/>
  <c r="CT786" i="1"/>
  <c r="CU786" i="1" s="1"/>
  <c r="CJ664" i="1"/>
  <c r="G357" i="1"/>
  <c r="J243" i="1"/>
  <c r="P358" i="1"/>
  <c r="O592" i="1"/>
  <c r="Q663" i="1"/>
  <c r="T651" i="1" s="1"/>
  <c r="J676" i="1"/>
  <c r="P684" i="1"/>
  <c r="O685" i="1"/>
  <c r="CJ685" i="1" s="1"/>
  <c r="R690" i="1"/>
  <c r="P695" i="1"/>
  <c r="Q729" i="1"/>
  <c r="T717" i="1" s="1"/>
  <c r="R736" i="1"/>
  <c r="R738" i="1"/>
  <c r="Q741" i="1"/>
  <c r="T729" i="1" s="1"/>
  <c r="L363" i="1"/>
  <c r="P449" i="1"/>
  <c r="CT450" i="1"/>
  <c r="CU450" i="1" s="1"/>
  <c r="R592" i="1"/>
  <c r="K656" i="1"/>
  <c r="K650" i="1" s="1"/>
  <c r="R663" i="1"/>
  <c r="I675" i="1"/>
  <c r="P709" i="1"/>
  <c r="L723" i="1"/>
  <c r="N679" i="1"/>
  <c r="P679" i="1" s="1"/>
  <c r="J736" i="1"/>
  <c r="R737" i="1"/>
  <c r="J741" i="1"/>
  <c r="L783" i="1"/>
  <c r="CJ788" i="1"/>
  <c r="J783" i="1"/>
  <c r="O365" i="1"/>
  <c r="CJ365" i="1" s="1"/>
  <c r="N363" i="1"/>
  <c r="O363" i="1" s="1"/>
  <c r="CJ363" i="1" s="1"/>
  <c r="R660" i="1"/>
  <c r="Q660" i="1"/>
  <c r="T648" i="1" s="1"/>
  <c r="M660" i="1"/>
  <c r="L660" i="1"/>
  <c r="P661" i="1"/>
  <c r="O661" i="1"/>
  <c r="CT661" i="1" s="1"/>
  <c r="CU661" i="1" s="1"/>
  <c r="P689" i="1"/>
  <c r="O689" i="1"/>
  <c r="CT689" i="1" s="1"/>
  <c r="CU689" i="1" s="1"/>
  <c r="L358" i="1"/>
  <c r="L626" i="1"/>
  <c r="H590" i="1"/>
  <c r="K657" i="1"/>
  <c r="R657" i="1" s="1"/>
  <c r="M676" i="1"/>
  <c r="K652" i="1"/>
  <c r="K646" i="1" s="1"/>
  <c r="L679" i="1"/>
  <c r="H655" i="1"/>
  <c r="Q679" i="1"/>
  <c r="T667" i="1" s="1"/>
  <c r="CT683" i="1"/>
  <c r="CU683" i="1" s="1"/>
  <c r="CJ683" i="1"/>
  <c r="P683" i="1"/>
  <c r="R711" i="1"/>
  <c r="CT734" i="1"/>
  <c r="CU734" i="1" s="1"/>
  <c r="CJ658" i="1"/>
  <c r="CT658" i="1"/>
  <c r="CU658" i="1" s="1"/>
  <c r="J679" i="1"/>
  <c r="I655" i="1"/>
  <c r="R655" i="1" s="1"/>
  <c r="Q681" i="1"/>
  <c r="T669" i="1" s="1"/>
  <c r="L243" i="1"/>
  <c r="R599" i="1"/>
  <c r="M599" i="1"/>
  <c r="K593" i="1"/>
  <c r="M593" i="1" s="1"/>
  <c r="L599" i="1"/>
  <c r="CJ619" i="1"/>
  <c r="CT620" i="1"/>
  <c r="CU620" i="1" s="1"/>
  <c r="P667" i="1"/>
  <c r="CT668" i="1"/>
  <c r="CU668" i="1" s="1"/>
  <c r="CJ668" i="1"/>
  <c r="L672" i="1"/>
  <c r="Q672" i="1"/>
  <c r="T660" i="1" s="1"/>
  <c r="K669" i="1"/>
  <c r="Q669" i="1" s="1"/>
  <c r="T657" i="1" s="1"/>
  <c r="CJ674" i="1"/>
  <c r="CT674" i="1"/>
  <c r="CU674" i="1" s="1"/>
  <c r="G675" i="1"/>
  <c r="G653" i="1"/>
  <c r="N678" i="1"/>
  <c r="P678" i="1" s="1"/>
  <c r="M679" i="1"/>
  <c r="L680" i="1"/>
  <c r="H656" i="1"/>
  <c r="Q680" i="1"/>
  <c r="T668" i="1" s="1"/>
  <c r="J681" i="1"/>
  <c r="L699" i="1"/>
  <c r="CT728" i="1"/>
  <c r="CU728" i="1" s="1"/>
  <c r="G591" i="1"/>
  <c r="O611" i="1"/>
  <c r="CJ611" i="1" s="1"/>
  <c r="N609" i="1"/>
  <c r="P609" i="1" s="1"/>
  <c r="I621" i="1"/>
  <c r="G590" i="1"/>
  <c r="R659" i="1"/>
  <c r="M659" i="1"/>
  <c r="Q659" i="1"/>
  <c r="T647" i="1" s="1"/>
  <c r="O660" i="1"/>
  <c r="CT660" i="1" s="1"/>
  <c r="CU660" i="1" s="1"/>
  <c r="O666" i="1"/>
  <c r="CT666" i="1" s="1"/>
  <c r="CU666" i="1" s="1"/>
  <c r="N663" i="1"/>
  <c r="P663" i="1" s="1"/>
  <c r="P666" i="1"/>
  <c r="M672" i="1"/>
  <c r="H675" i="1"/>
  <c r="J680" i="1"/>
  <c r="I656" i="1"/>
  <c r="M681" i="1"/>
  <c r="P696" i="1"/>
  <c r="N693" i="1"/>
  <c r="P693" i="1" s="1"/>
  <c r="P697" i="1"/>
  <c r="O697" i="1"/>
  <c r="CT697" i="1" s="1"/>
  <c r="CU697" i="1" s="1"/>
  <c r="Q699" i="1"/>
  <c r="T687" i="1" s="1"/>
  <c r="P707" i="1"/>
  <c r="O707" i="1"/>
  <c r="CJ707" i="1" s="1"/>
  <c r="J717" i="1"/>
  <c r="CT724" i="1"/>
  <c r="CU724" i="1" s="1"/>
  <c r="M609" i="1"/>
  <c r="R626" i="1"/>
  <c r="M663" i="1"/>
  <c r="CJ712" i="1"/>
  <c r="CT714" i="1"/>
  <c r="CU714" i="1" s="1"/>
  <c r="CT715" i="1"/>
  <c r="CU715" i="1" s="1"/>
  <c r="CT716" i="1"/>
  <c r="CU716" i="1" s="1"/>
  <c r="L717" i="1"/>
  <c r="CJ722" i="1"/>
  <c r="M723" i="1"/>
  <c r="N729" i="1"/>
  <c r="P729" i="1" s="1"/>
  <c r="Q737" i="1"/>
  <c r="T725" i="1" s="1"/>
  <c r="Q739" i="1"/>
  <c r="T727" i="1" s="1"/>
  <c r="R741" i="1"/>
  <c r="CJ743" i="1"/>
  <c r="CJ746" i="1"/>
  <c r="M359" i="1"/>
  <c r="L361" i="1"/>
  <c r="Q363" i="1"/>
  <c r="T353" i="1" s="1"/>
  <c r="CJ373" i="1"/>
  <c r="I591" i="1"/>
  <c r="CJ610" i="1"/>
  <c r="N615" i="1"/>
  <c r="P615" i="1" s="1"/>
  <c r="K621" i="1"/>
  <c r="G621" i="1"/>
  <c r="M627" i="1"/>
  <c r="CT659" i="1"/>
  <c r="CU659" i="1" s="1"/>
  <c r="P665" i="1"/>
  <c r="L676" i="1"/>
  <c r="Q676" i="1"/>
  <c r="T664" i="1" s="1"/>
  <c r="O708" i="1"/>
  <c r="CJ708" i="1" s="1"/>
  <c r="P714" i="1"/>
  <c r="P721" i="1"/>
  <c r="O737" i="1"/>
  <c r="CT737" i="1" s="1"/>
  <c r="CU737" i="1" s="1"/>
  <c r="O740" i="1"/>
  <c r="CT740" i="1" s="1"/>
  <c r="CU740" i="1" s="1"/>
  <c r="P745" i="1"/>
  <c r="CT667" i="1"/>
  <c r="CU667" i="1" s="1"/>
  <c r="CJ667" i="1"/>
  <c r="CJ665" i="1"/>
  <c r="CT665" i="1"/>
  <c r="CU665" i="1" s="1"/>
  <c r="P672" i="1"/>
  <c r="O672" i="1"/>
  <c r="CJ672" i="1" s="1"/>
  <c r="R699" i="1"/>
  <c r="J699" i="1"/>
  <c r="L705" i="1"/>
  <c r="M705" i="1"/>
  <c r="R705" i="1"/>
  <c r="CJ713" i="1"/>
  <c r="O719" i="1"/>
  <c r="CJ719" i="1" s="1"/>
  <c r="P719" i="1"/>
  <c r="CJ670" i="1"/>
  <c r="P680" i="1"/>
  <c r="CJ682" i="1"/>
  <c r="CJ686" i="1"/>
  <c r="P703" i="1"/>
  <c r="Q705" i="1"/>
  <c r="T693" i="1" s="1"/>
  <c r="O718" i="1"/>
  <c r="CJ718" i="1" s="1"/>
  <c r="P718" i="1"/>
  <c r="I646" i="1"/>
  <c r="J663" i="1"/>
  <c r="Q671" i="1"/>
  <c r="T659" i="1" s="1"/>
  <c r="M671" i="1"/>
  <c r="L671" i="1"/>
  <c r="R679" i="1"/>
  <c r="R680" i="1"/>
  <c r="R681" i="1"/>
  <c r="CT684" i="1"/>
  <c r="CU684" i="1" s="1"/>
  <c r="J687" i="1"/>
  <c r="CT690" i="1"/>
  <c r="CU690" i="1" s="1"/>
  <c r="N687" i="1"/>
  <c r="O687" i="1" s="1"/>
  <c r="CJ690" i="1"/>
  <c r="P690" i="1"/>
  <c r="CT691" i="1"/>
  <c r="CU691" i="1" s="1"/>
  <c r="CJ691" i="1"/>
  <c r="P691" i="1"/>
  <c r="Q693" i="1"/>
  <c r="T681" i="1" s="1"/>
  <c r="M693" i="1"/>
  <c r="L693" i="1"/>
  <c r="CT696" i="1"/>
  <c r="CU696" i="1" s="1"/>
  <c r="N699" i="1"/>
  <c r="CT706" i="1"/>
  <c r="CU706" i="1" s="1"/>
  <c r="CJ706" i="1"/>
  <c r="N717" i="1"/>
  <c r="O717" i="1" s="1"/>
  <c r="O720" i="1"/>
  <c r="CT720" i="1" s="1"/>
  <c r="CU720" i="1" s="1"/>
  <c r="P720" i="1"/>
  <c r="CJ721" i="1"/>
  <c r="G735" i="1"/>
  <c r="K735" i="1"/>
  <c r="M735" i="1" s="1"/>
  <c r="CT742" i="1"/>
  <c r="CU742" i="1" s="1"/>
  <c r="O736" i="1"/>
  <c r="CT736" i="1" s="1"/>
  <c r="CU736" i="1" s="1"/>
  <c r="P671" i="1"/>
  <c r="CT710" i="1"/>
  <c r="CU710" i="1" s="1"/>
  <c r="CJ710" i="1"/>
  <c r="M717" i="1"/>
  <c r="R717" i="1"/>
  <c r="M729" i="1"/>
  <c r="R729" i="1"/>
  <c r="CJ662" i="1"/>
  <c r="L663" i="1"/>
  <c r="O671" i="1"/>
  <c r="CJ671" i="1" s="1"/>
  <c r="P673" i="1"/>
  <c r="O673" i="1"/>
  <c r="CJ673" i="1" s="1"/>
  <c r="CT692" i="1"/>
  <c r="CU692" i="1" s="1"/>
  <c r="CJ692" i="1"/>
  <c r="CJ694" i="1"/>
  <c r="CT698" i="1"/>
  <c r="CU698" i="1" s="1"/>
  <c r="J729" i="1"/>
  <c r="O730" i="1"/>
  <c r="CJ730" i="1" s="1"/>
  <c r="P730" i="1"/>
  <c r="I647" i="1"/>
  <c r="I648" i="1"/>
  <c r="J652" i="1"/>
  <c r="J653" i="1"/>
  <c r="N656" i="1"/>
  <c r="J657" i="1"/>
  <c r="J669" i="1"/>
  <c r="N676" i="1"/>
  <c r="O676" i="1" s="1"/>
  <c r="J677" i="1"/>
  <c r="R689" i="1"/>
  <c r="Q689" i="1"/>
  <c r="T677" i="1" s="1"/>
  <c r="M689" i="1"/>
  <c r="K677" i="1"/>
  <c r="Q690" i="1"/>
  <c r="T678" i="1" s="1"/>
  <c r="M690" i="1"/>
  <c r="L690" i="1"/>
  <c r="K678" i="1"/>
  <c r="R693" i="1"/>
  <c r="M699" i="1"/>
  <c r="CJ700" i="1"/>
  <c r="CT700" i="1"/>
  <c r="CU700" i="1" s="1"/>
  <c r="O703" i="1"/>
  <c r="CT703" i="1" s="1"/>
  <c r="CU703" i="1" s="1"/>
  <c r="Q711" i="1"/>
  <c r="T699" i="1" s="1"/>
  <c r="L711" i="1"/>
  <c r="O731" i="1"/>
  <c r="CT731" i="1" s="1"/>
  <c r="CU731" i="1" s="1"/>
  <c r="P731" i="1"/>
  <c r="O732" i="1"/>
  <c r="CT732" i="1" s="1"/>
  <c r="CU732" i="1" s="1"/>
  <c r="P732" i="1"/>
  <c r="O733" i="1"/>
  <c r="CT733" i="1" s="1"/>
  <c r="CU733" i="1" s="1"/>
  <c r="P733" i="1"/>
  <c r="O680" i="1"/>
  <c r="CJ680" i="1" s="1"/>
  <c r="CJ701" i="1"/>
  <c r="P701" i="1"/>
  <c r="CT701" i="1"/>
  <c r="CU701" i="1" s="1"/>
  <c r="CJ704" i="1"/>
  <c r="CT704" i="1"/>
  <c r="CU704" i="1" s="1"/>
  <c r="CT709" i="1"/>
  <c r="CU709" i="1" s="1"/>
  <c r="Q736" i="1"/>
  <c r="T724" i="1" s="1"/>
  <c r="P736" i="1"/>
  <c r="Q738" i="1"/>
  <c r="T726" i="1" s="1"/>
  <c r="Q740" i="1"/>
  <c r="T728" i="1" s="1"/>
  <c r="P740" i="1"/>
  <c r="CJ702" i="1"/>
  <c r="P702" i="1"/>
  <c r="CT702" i="1"/>
  <c r="CU702" i="1" s="1"/>
  <c r="R723" i="1"/>
  <c r="J723" i="1"/>
  <c r="O725" i="1"/>
  <c r="CJ725" i="1" s="1"/>
  <c r="N723" i="1"/>
  <c r="P725" i="1"/>
  <c r="O726" i="1"/>
  <c r="CT726" i="1" s="1"/>
  <c r="CU726" i="1" s="1"/>
  <c r="P726" i="1"/>
  <c r="O727" i="1"/>
  <c r="CT727" i="1" s="1"/>
  <c r="CU727" i="1" s="1"/>
  <c r="P727" i="1"/>
  <c r="L741" i="1"/>
  <c r="J711" i="1"/>
  <c r="Q358" i="1"/>
  <c r="M363" i="1"/>
  <c r="P365" i="1"/>
  <c r="N590" i="1"/>
  <c r="K594" i="1"/>
  <c r="N595" i="1"/>
  <c r="N589" i="1" s="1"/>
  <c r="Q599" i="1"/>
  <c r="T587" i="1" s="1"/>
  <c r="O600" i="1"/>
  <c r="O594" i="1" s="1"/>
  <c r="O588" i="1" s="1"/>
  <c r="CJ602" i="1"/>
  <c r="P606" i="1"/>
  <c r="R609" i="1"/>
  <c r="CT613" i="1"/>
  <c r="CU613" i="1" s="1"/>
  <c r="M615" i="1"/>
  <c r="CT616" i="1"/>
  <c r="CU616" i="1" s="1"/>
  <c r="O617" i="1"/>
  <c r="CT617" i="1" s="1"/>
  <c r="CU617" i="1" s="1"/>
  <c r="CJ618" i="1"/>
  <c r="R623" i="1"/>
  <c r="L624" i="1"/>
  <c r="M625" i="1"/>
  <c r="M626" i="1"/>
  <c r="N627" i="1"/>
  <c r="P627" i="1" s="1"/>
  <c r="P628" i="1"/>
  <c r="CJ629" i="1"/>
  <c r="CJ630" i="1"/>
  <c r="O243" i="1"/>
  <c r="CJ243" i="1" s="1"/>
  <c r="L359" i="1"/>
  <c r="CJ364" i="1"/>
  <c r="CT372" i="1"/>
  <c r="CU372" i="1" s="1"/>
  <c r="R378" i="1"/>
  <c r="CJ379" i="1"/>
  <c r="Q592" i="1"/>
  <c r="T568" i="1" s="1"/>
  <c r="N593" i="1"/>
  <c r="N597" i="1"/>
  <c r="P597" i="1" s="1"/>
  <c r="O599" i="1"/>
  <c r="CT599" i="1" s="1"/>
  <c r="CU599" i="1" s="1"/>
  <c r="L600" i="1"/>
  <c r="Q603" i="1"/>
  <c r="T591" i="1" s="1"/>
  <c r="CT604" i="1"/>
  <c r="CU604" i="1" s="1"/>
  <c r="CT607" i="1"/>
  <c r="CU607" i="1" s="1"/>
  <c r="L609" i="1"/>
  <c r="CJ612" i="1"/>
  <c r="P616" i="1"/>
  <c r="CJ616" i="1"/>
  <c r="R624" i="1"/>
  <c r="O625" i="1"/>
  <c r="CJ625" i="1" s="1"/>
  <c r="L627" i="1"/>
  <c r="CJ631" i="1"/>
  <c r="R243" i="1"/>
  <c r="Q359" i="1"/>
  <c r="Q361" i="1"/>
  <c r="T351" i="1" s="1"/>
  <c r="M378" i="1"/>
  <c r="R447" i="1"/>
  <c r="CT448" i="1"/>
  <c r="CU448" i="1" s="1"/>
  <c r="T588" i="1"/>
  <c r="K590" i="1"/>
  <c r="L592" i="1"/>
  <c r="Q596" i="1"/>
  <c r="T572" i="1" s="1"/>
  <c r="R596" i="1"/>
  <c r="P599" i="1"/>
  <c r="P622" i="1"/>
  <c r="Q622" i="1"/>
  <c r="P625" i="1"/>
  <c r="M595" i="1"/>
  <c r="L595" i="1"/>
  <c r="R595" i="1"/>
  <c r="J593" i="1"/>
  <c r="J594" i="1"/>
  <c r="J595" i="1"/>
  <c r="J596" i="1"/>
  <c r="R603" i="1"/>
  <c r="J603" i="1"/>
  <c r="CJ608" i="1"/>
  <c r="CT608" i="1"/>
  <c r="CU608" i="1" s="1"/>
  <c r="CJ614" i="1"/>
  <c r="CT614" i="1"/>
  <c r="CU614" i="1" s="1"/>
  <c r="Q625" i="1"/>
  <c r="P626" i="1"/>
  <c r="R627" i="1"/>
  <c r="J627" i="1"/>
  <c r="H591" i="1"/>
  <c r="O596" i="1"/>
  <c r="CJ598" i="1"/>
  <c r="CT598" i="1"/>
  <c r="CU598" i="1" s="1"/>
  <c r="Q609" i="1"/>
  <c r="T597" i="1" s="1"/>
  <c r="Q615" i="1"/>
  <c r="J615" i="1"/>
  <c r="R622" i="1"/>
  <c r="J622" i="1"/>
  <c r="L623" i="1"/>
  <c r="M592" i="1"/>
  <c r="L596" i="1"/>
  <c r="P596" i="1"/>
  <c r="L601" i="1"/>
  <c r="K597" i="1"/>
  <c r="R601" i="1"/>
  <c r="Q601" i="1"/>
  <c r="T589" i="1" s="1"/>
  <c r="M601" i="1"/>
  <c r="Q623" i="1"/>
  <c r="T605" i="1" s="1"/>
  <c r="H621" i="1"/>
  <c r="Q626" i="1"/>
  <c r="T608" i="1" s="1"/>
  <c r="J626" i="1"/>
  <c r="J592" i="1"/>
  <c r="J597" i="1"/>
  <c r="CJ601" i="1"/>
  <c r="CT605" i="1"/>
  <c r="CU605" i="1" s="1"/>
  <c r="CT606" i="1"/>
  <c r="CU606" i="1" s="1"/>
  <c r="M622" i="1"/>
  <c r="Q624" i="1"/>
  <c r="L625" i="1"/>
  <c r="R600" i="1"/>
  <c r="CT601" i="1"/>
  <c r="CU601" i="1" s="1"/>
  <c r="J609" i="1"/>
  <c r="J623" i="1"/>
  <c r="J624" i="1"/>
  <c r="J625" i="1"/>
  <c r="CT629" i="1"/>
  <c r="CU629" i="1" s="1"/>
  <c r="CT630" i="1"/>
  <c r="CU630" i="1" s="1"/>
  <c r="L603" i="1"/>
  <c r="L622" i="1"/>
  <c r="O628" i="1"/>
  <c r="CT628" i="1" s="1"/>
  <c r="CU628" i="1" s="1"/>
  <c r="M600" i="1"/>
  <c r="P601" i="1"/>
  <c r="P617" i="1"/>
  <c r="P629" i="1"/>
  <c r="CT449" i="1"/>
  <c r="CU449" i="1" s="1"/>
  <c r="CJ449" i="1"/>
  <c r="L447" i="1"/>
  <c r="M447" i="1"/>
  <c r="Q447" i="1"/>
  <c r="CJ452" i="1"/>
  <c r="J447" i="1"/>
  <c r="CJ451" i="1"/>
  <c r="CT368" i="1"/>
  <c r="CU368" i="1" s="1"/>
  <c r="O362" i="1"/>
  <c r="CJ368" i="1"/>
  <c r="N369" i="1"/>
  <c r="P371" i="1"/>
  <c r="N359" i="1"/>
  <c r="J360" i="1"/>
  <c r="R362" i="1"/>
  <c r="J362" i="1"/>
  <c r="J363" i="1"/>
  <c r="O361" i="1"/>
  <c r="CT367" i="1"/>
  <c r="CU367" i="1" s="1"/>
  <c r="L369" i="1"/>
  <c r="O371" i="1"/>
  <c r="CT376" i="1"/>
  <c r="CU376" i="1" s="1"/>
  <c r="CJ376" i="1"/>
  <c r="H357" i="1"/>
  <c r="R358" i="1"/>
  <c r="J358" i="1"/>
  <c r="R359" i="1"/>
  <c r="J359" i="1"/>
  <c r="R361" i="1"/>
  <c r="J361" i="1"/>
  <c r="P362" i="1"/>
  <c r="R363" i="1"/>
  <c r="CJ366" i="1"/>
  <c r="CJ367" i="1"/>
  <c r="Q369" i="1"/>
  <c r="T357" i="1" s="1"/>
  <c r="CT374" i="1"/>
  <c r="CU374" i="1" s="1"/>
  <c r="CJ374" i="1"/>
  <c r="N375" i="1"/>
  <c r="P377" i="1"/>
  <c r="I357" i="1"/>
  <c r="L362" i="1"/>
  <c r="Q362" i="1"/>
  <c r="T352" i="1" s="1"/>
  <c r="CT366" i="1"/>
  <c r="CU366" i="1" s="1"/>
  <c r="R369" i="1"/>
  <c r="CT370" i="1"/>
  <c r="CU370" i="1" s="1"/>
  <c r="O358" i="1"/>
  <c r="CJ370" i="1"/>
  <c r="O377" i="1"/>
  <c r="CT377" i="1" s="1"/>
  <c r="CU377" i="1" s="1"/>
  <c r="P378" i="1"/>
  <c r="O378" i="1"/>
  <c r="O360" i="1" s="1"/>
  <c r="N360" i="1"/>
  <c r="P360" i="1" s="1"/>
  <c r="CJ380" i="1"/>
  <c r="K360" i="1"/>
  <c r="Q360" i="1" s="1"/>
  <c r="J369" i="1"/>
  <c r="J375" i="1"/>
  <c r="M243" i="1"/>
  <c r="Q243" i="1"/>
  <c r="CJ244" i="1"/>
  <c r="P245" i="1"/>
  <c r="CT247" i="1"/>
  <c r="CU247" i="1" s="1"/>
  <c r="CJ246" i="1"/>
  <c r="CJ248" i="1"/>
  <c r="P243" i="1"/>
  <c r="O245" i="1"/>
  <c r="CJ245" i="1" s="1"/>
  <c r="CG166" i="1"/>
  <c r="R166" i="1"/>
  <c r="Q166" i="1"/>
  <c r="P166" i="1"/>
  <c r="O166" i="1"/>
  <c r="CT166" i="1" s="1"/>
  <c r="CU166" i="1" s="1"/>
  <c r="M166" i="1"/>
  <c r="L166" i="1"/>
  <c r="J166" i="1"/>
  <c r="CG165" i="1"/>
  <c r="R165" i="1"/>
  <c r="Q165" i="1"/>
  <c r="P165" i="1"/>
  <c r="O165" i="1"/>
  <c r="CT165" i="1" s="1"/>
  <c r="CU165" i="1" s="1"/>
  <c r="M165" i="1"/>
  <c r="L165" i="1"/>
  <c r="J165" i="1"/>
  <c r="CG164" i="1"/>
  <c r="R164" i="1"/>
  <c r="Q164" i="1"/>
  <c r="P164" i="1"/>
  <c r="O164" i="1"/>
  <c r="CJ164" i="1" s="1"/>
  <c r="M164" i="1"/>
  <c r="L164" i="1"/>
  <c r="J164" i="1"/>
  <c r="CG163" i="1"/>
  <c r="R163" i="1"/>
  <c r="Q163" i="1"/>
  <c r="N163" i="1"/>
  <c r="O163" i="1" s="1"/>
  <c r="CT163" i="1" s="1"/>
  <c r="CU163" i="1" s="1"/>
  <c r="M163" i="1"/>
  <c r="L163" i="1"/>
  <c r="J163" i="1"/>
  <c r="CG162" i="1"/>
  <c r="R162" i="1"/>
  <c r="Q162" i="1"/>
  <c r="P162" i="1"/>
  <c r="O162" i="1"/>
  <c r="CJ162" i="1" s="1"/>
  <c r="M162" i="1"/>
  <c r="L162" i="1"/>
  <c r="J162" i="1"/>
  <c r="K161" i="1"/>
  <c r="I161" i="1"/>
  <c r="H161" i="1"/>
  <c r="G161" i="1"/>
  <c r="F161" i="1"/>
  <c r="E161" i="1"/>
  <c r="D161" i="1"/>
  <c r="CG160" i="1"/>
  <c r="R160" i="1"/>
  <c r="Q160" i="1"/>
  <c r="P160" i="1"/>
  <c r="O160" i="1"/>
  <c r="CT160" i="1" s="1"/>
  <c r="CU160" i="1" s="1"/>
  <c r="M160" i="1"/>
  <c r="L160" i="1"/>
  <c r="J160" i="1"/>
  <c r="CG159" i="1"/>
  <c r="R159" i="1"/>
  <c r="Q159" i="1"/>
  <c r="P159" i="1"/>
  <c r="O159" i="1"/>
  <c r="M159" i="1"/>
  <c r="L159" i="1"/>
  <c r="J159" i="1"/>
  <c r="CG158" i="1"/>
  <c r="R158" i="1"/>
  <c r="Q158" i="1"/>
  <c r="P158" i="1"/>
  <c r="O158" i="1"/>
  <c r="M158" i="1"/>
  <c r="L158" i="1"/>
  <c r="J158" i="1"/>
  <c r="CG157" i="1"/>
  <c r="R157" i="1"/>
  <c r="Q157" i="1"/>
  <c r="N157" i="1"/>
  <c r="M157" i="1"/>
  <c r="L157" i="1"/>
  <c r="J157" i="1"/>
  <c r="CG156" i="1"/>
  <c r="R156" i="1"/>
  <c r="Q156" i="1"/>
  <c r="N156" i="1"/>
  <c r="N150" i="1" s="1"/>
  <c r="M156" i="1"/>
  <c r="L156" i="1"/>
  <c r="J156" i="1"/>
  <c r="K155" i="1"/>
  <c r="I155" i="1"/>
  <c r="H155" i="1"/>
  <c r="G155" i="1"/>
  <c r="F155" i="1"/>
  <c r="E155" i="1"/>
  <c r="D155" i="1"/>
  <c r="CG196" i="1"/>
  <c r="R196" i="1"/>
  <c r="Q196" i="1"/>
  <c r="P196" i="1"/>
  <c r="O196" i="1"/>
  <c r="CT196" i="1" s="1"/>
  <c r="CU196" i="1" s="1"/>
  <c r="M196" i="1"/>
  <c r="L196" i="1"/>
  <c r="J196" i="1"/>
  <c r="CG195" i="1"/>
  <c r="R195" i="1"/>
  <c r="Q195" i="1"/>
  <c r="P195" i="1"/>
  <c r="O195" i="1"/>
  <c r="CT195" i="1" s="1"/>
  <c r="CU195" i="1" s="1"/>
  <c r="M195" i="1"/>
  <c r="L195" i="1"/>
  <c r="J195" i="1"/>
  <c r="CG194" i="1"/>
  <c r="R194" i="1"/>
  <c r="Q194" i="1"/>
  <c r="P194" i="1"/>
  <c r="O194" i="1"/>
  <c r="CJ194" i="1" s="1"/>
  <c r="M194" i="1"/>
  <c r="L194" i="1"/>
  <c r="J194" i="1"/>
  <c r="CG193" i="1"/>
  <c r="R193" i="1"/>
  <c r="Q193" i="1"/>
  <c r="N193" i="1"/>
  <c r="O193" i="1" s="1"/>
  <c r="CT193" i="1" s="1"/>
  <c r="CU193" i="1" s="1"/>
  <c r="M193" i="1"/>
  <c r="L193" i="1"/>
  <c r="J193" i="1"/>
  <c r="CG192" i="1"/>
  <c r="R192" i="1"/>
  <c r="Q192" i="1"/>
  <c r="P192" i="1"/>
  <c r="O192" i="1"/>
  <c r="CJ192" i="1" s="1"/>
  <c r="M192" i="1"/>
  <c r="L192" i="1"/>
  <c r="J192" i="1"/>
  <c r="K191" i="1"/>
  <c r="I191" i="1"/>
  <c r="H191" i="1"/>
  <c r="G191" i="1"/>
  <c r="CJ524" i="1" l="1"/>
  <c r="O741" i="1"/>
  <c r="CJ741" i="1" s="1"/>
  <c r="N151" i="1"/>
  <c r="CJ158" i="1"/>
  <c r="CT159" i="1"/>
  <c r="CU159" i="1" s="1"/>
  <c r="T580" i="1"/>
  <c r="CJ745" i="1"/>
  <c r="CT745" i="1"/>
  <c r="CU745" i="1" s="1"/>
  <c r="CT739" i="1"/>
  <c r="CU739" i="1" s="1"/>
  <c r="T584" i="1"/>
  <c r="O476" i="1"/>
  <c r="CT476" i="1" s="1"/>
  <c r="CU476" i="1" s="1"/>
  <c r="T583" i="1"/>
  <c r="O473" i="1"/>
  <c r="CJ473" i="1" s="1"/>
  <c r="P894" i="1"/>
  <c r="P447" i="1"/>
  <c r="O589" i="1"/>
  <c r="CJ589" i="1" s="1"/>
  <c r="R594" i="1"/>
  <c r="K588" i="1"/>
  <c r="P593" i="1"/>
  <c r="N587" i="1"/>
  <c r="P587" i="1" s="1"/>
  <c r="M899" i="1"/>
  <c r="H648" i="1"/>
  <c r="J648" i="1" s="1"/>
  <c r="H650" i="1"/>
  <c r="Q650" i="1" s="1"/>
  <c r="H649" i="1"/>
  <c r="Q649" i="1" s="1"/>
  <c r="P594" i="1"/>
  <c r="N588" i="1"/>
  <c r="P588" i="1" s="1"/>
  <c r="K587" i="1"/>
  <c r="L587" i="1" s="1"/>
  <c r="J587" i="1"/>
  <c r="R474" i="1"/>
  <c r="CT537" i="1"/>
  <c r="CU537" i="1" s="1"/>
  <c r="CJ497" i="1"/>
  <c r="P741" i="1"/>
  <c r="H890" i="1"/>
  <c r="O657" i="1"/>
  <c r="CJ657" i="1" s="1"/>
  <c r="T888" i="1"/>
  <c r="P904" i="1"/>
  <c r="N898" i="1"/>
  <c r="P898" i="1" s="1"/>
  <c r="L904" i="1"/>
  <c r="K898" i="1"/>
  <c r="L898" i="1" s="1"/>
  <c r="P903" i="1"/>
  <c r="N897" i="1"/>
  <c r="P897" i="1" s="1"/>
  <c r="I649" i="1"/>
  <c r="R649" i="1" s="1"/>
  <c r="CT594" i="1"/>
  <c r="CU594" i="1" s="1"/>
  <c r="L652" i="1"/>
  <c r="M652" i="1"/>
  <c r="L894" i="1"/>
  <c r="P739" i="1"/>
  <c r="Q646" i="1"/>
  <c r="T634" i="1" s="1"/>
  <c r="L646" i="1"/>
  <c r="CJ785" i="1"/>
  <c r="CJ531" i="1"/>
  <c r="CJ543" i="1"/>
  <c r="CT498" i="1"/>
  <c r="CU498" i="1" s="1"/>
  <c r="J894" i="1"/>
  <c r="T349" i="1"/>
  <c r="CT524" i="1"/>
  <c r="CU524" i="1" s="1"/>
  <c r="Q474" i="1"/>
  <c r="T350" i="1"/>
  <c r="T348" i="1"/>
  <c r="CJ739" i="1"/>
  <c r="P624" i="1"/>
  <c r="CJ624" i="1"/>
  <c r="O681" i="1"/>
  <c r="CT681" i="1" s="1"/>
  <c r="CU681" i="1" s="1"/>
  <c r="M656" i="1"/>
  <c r="M897" i="1"/>
  <c r="N621" i="1"/>
  <c r="P621" i="1" s="1"/>
  <c r="I891" i="1"/>
  <c r="G895" i="1"/>
  <c r="T890" i="1"/>
  <c r="M655" i="1"/>
  <c r="L896" i="1"/>
  <c r="O891" i="1"/>
  <c r="L893" i="1"/>
  <c r="J897" i="1"/>
  <c r="CJ906" i="1"/>
  <c r="O900" i="1"/>
  <c r="CT365" i="1"/>
  <c r="CU365" i="1" s="1"/>
  <c r="CT623" i="1"/>
  <c r="CU623" i="1" s="1"/>
  <c r="J477" i="1"/>
  <c r="L913" i="1"/>
  <c r="T907" i="1"/>
  <c r="Q375" i="1"/>
  <c r="T363" i="1" s="1"/>
  <c r="O495" i="1"/>
  <c r="CT495" i="1" s="1"/>
  <c r="CU495" i="1" s="1"/>
  <c r="O705" i="1"/>
  <c r="CJ705" i="1" s="1"/>
  <c r="P623" i="1"/>
  <c r="P589" i="1"/>
  <c r="J655" i="1"/>
  <c r="Q687" i="1"/>
  <c r="T675" i="1" s="1"/>
  <c r="J590" i="1"/>
  <c r="CJ623" i="1"/>
  <c r="O679" i="1"/>
  <c r="CJ679" i="1" s="1"/>
  <c r="Q476" i="1"/>
  <c r="R375" i="1"/>
  <c r="N161" i="1"/>
  <c r="O161" i="1" s="1"/>
  <c r="CJ161" i="1" s="1"/>
  <c r="R687" i="1"/>
  <c r="O677" i="1"/>
  <c r="CT677" i="1" s="1"/>
  <c r="CU677" i="1" s="1"/>
  <c r="O678" i="1"/>
  <c r="CJ678" i="1" s="1"/>
  <c r="CJ592" i="1"/>
  <c r="L375" i="1"/>
  <c r="CJ478" i="1"/>
  <c r="O603" i="1"/>
  <c r="CT603" i="1" s="1"/>
  <c r="CU603" i="1" s="1"/>
  <c r="P592" i="1"/>
  <c r="CJ787" i="1"/>
  <c r="CT592" i="1"/>
  <c r="CU592" i="1" s="1"/>
  <c r="K901" i="1"/>
  <c r="J675" i="1"/>
  <c r="Q735" i="1"/>
  <c r="T723" i="1" s="1"/>
  <c r="O738" i="1"/>
  <c r="CT738" i="1" s="1"/>
  <c r="CU738" i="1" s="1"/>
  <c r="T898" i="1"/>
  <c r="J901" i="1"/>
  <c r="N735" i="1"/>
  <c r="P735" i="1" s="1"/>
  <c r="CJ744" i="1"/>
  <c r="H895" i="1"/>
  <c r="P590" i="1"/>
  <c r="CT626" i="1"/>
  <c r="CU626" i="1" s="1"/>
  <c r="CJ595" i="1"/>
  <c r="M904" i="1"/>
  <c r="N191" i="1"/>
  <c r="O191" i="1" s="1"/>
  <c r="CJ191" i="1" s="1"/>
  <c r="T465" i="1"/>
  <c r="CJ740" i="1"/>
  <c r="Q655" i="1"/>
  <c r="T643" i="1" s="1"/>
  <c r="Q652" i="1"/>
  <c r="T640" i="1" s="1"/>
  <c r="Q656" i="1"/>
  <c r="T644" i="1" s="1"/>
  <c r="CT501" i="1"/>
  <c r="CU501" i="1" s="1"/>
  <c r="CT672" i="1"/>
  <c r="CU672" i="1" s="1"/>
  <c r="CJ689" i="1"/>
  <c r="M191" i="1"/>
  <c r="Q590" i="1"/>
  <c r="T566" i="1" s="1"/>
  <c r="L687" i="1"/>
  <c r="CJ737" i="1"/>
  <c r="R621" i="1"/>
  <c r="L479" i="1"/>
  <c r="Q473" i="1"/>
  <c r="T607" i="1"/>
  <c r="R669" i="1"/>
  <c r="CJ489" i="1"/>
  <c r="N901" i="1"/>
  <c r="P901" i="1" s="1"/>
  <c r="CG191" i="1"/>
  <c r="I650" i="1"/>
  <c r="M650" i="1" s="1"/>
  <c r="CT730" i="1"/>
  <c r="CU730" i="1" s="1"/>
  <c r="O693" i="1"/>
  <c r="CT693" i="1" s="1"/>
  <c r="CU693" i="1" s="1"/>
  <c r="O669" i="1"/>
  <c r="CJ669" i="1" s="1"/>
  <c r="CT595" i="1"/>
  <c r="CU595" i="1" s="1"/>
  <c r="Q479" i="1"/>
  <c r="J476" i="1"/>
  <c r="N155" i="1"/>
  <c r="P155" i="1" s="1"/>
  <c r="P595" i="1"/>
  <c r="M669" i="1"/>
  <c r="J474" i="1"/>
  <c r="Q519" i="1"/>
  <c r="T507" i="1" s="1"/>
  <c r="M479" i="1"/>
  <c r="P896" i="1"/>
  <c r="O480" i="1"/>
  <c r="O474" i="1" s="1"/>
  <c r="CJ486" i="1"/>
  <c r="CT486" i="1"/>
  <c r="CU486" i="1" s="1"/>
  <c r="N654" i="1"/>
  <c r="N648" i="1" s="1"/>
  <c r="P899" i="1"/>
  <c r="T495" i="1"/>
  <c r="J473" i="1"/>
  <c r="L483" i="1"/>
  <c r="T471" i="1"/>
  <c r="R483" i="1"/>
  <c r="M483" i="1"/>
  <c r="L590" i="1"/>
  <c r="R593" i="1"/>
  <c r="CT707" i="1"/>
  <c r="CU707" i="1" s="1"/>
  <c r="O711" i="1"/>
  <c r="CJ711" i="1" s="1"/>
  <c r="O656" i="1"/>
  <c r="CJ656" i="1" s="1"/>
  <c r="J654" i="1"/>
  <c r="L656" i="1"/>
  <c r="CJ666" i="1"/>
  <c r="M621" i="1"/>
  <c r="R656" i="1"/>
  <c r="CJ786" i="1"/>
  <c r="L899" i="1"/>
  <c r="T887" i="1"/>
  <c r="P902" i="1"/>
  <c r="T893" i="1"/>
  <c r="CJ507" i="1"/>
  <c r="CT555" i="1"/>
  <c r="CU555" i="1" s="1"/>
  <c r="J621" i="1"/>
  <c r="L593" i="1"/>
  <c r="Q593" i="1"/>
  <c r="T581" i="1" s="1"/>
  <c r="J656" i="1"/>
  <c r="L655" i="1"/>
  <c r="L669" i="1"/>
  <c r="Q657" i="1"/>
  <c r="T645" i="1" s="1"/>
  <c r="G585" i="1"/>
  <c r="CT695" i="1"/>
  <c r="CU695" i="1" s="1"/>
  <c r="L897" i="1"/>
  <c r="K477" i="1"/>
  <c r="M477" i="1" s="1"/>
  <c r="R479" i="1"/>
  <c r="P476" i="1"/>
  <c r="Q475" i="1"/>
  <c r="L475" i="1"/>
  <c r="P475" i="1"/>
  <c r="M476" i="1"/>
  <c r="L476" i="1"/>
  <c r="M519" i="1"/>
  <c r="L519" i="1"/>
  <c r="J475" i="1"/>
  <c r="R476" i="1"/>
  <c r="P473" i="1"/>
  <c r="O481" i="1"/>
  <c r="O475" i="1" s="1"/>
  <c r="CT487" i="1"/>
  <c r="CU487" i="1" s="1"/>
  <c r="CJ487" i="1"/>
  <c r="CT472" i="1"/>
  <c r="CU472" i="1" s="1"/>
  <c r="CT478" i="1"/>
  <c r="CU478" i="1" s="1"/>
  <c r="P477" i="1"/>
  <c r="CT519" i="1"/>
  <c r="CU519" i="1" s="1"/>
  <c r="CJ519" i="1"/>
  <c r="P519" i="1"/>
  <c r="O483" i="1"/>
  <c r="Q472" i="1"/>
  <c r="L472" i="1"/>
  <c r="H471" i="1"/>
  <c r="N471" i="1"/>
  <c r="P472" i="1"/>
  <c r="P474" i="1"/>
  <c r="M495" i="1"/>
  <c r="L495" i="1"/>
  <c r="R495" i="1"/>
  <c r="L474" i="1"/>
  <c r="O609" i="1"/>
  <c r="CJ609" i="1" s="1"/>
  <c r="Q589" i="1"/>
  <c r="T565" i="1" s="1"/>
  <c r="J589" i="1"/>
  <c r="O627" i="1"/>
  <c r="CJ627" i="1" s="1"/>
  <c r="CJ784" i="1"/>
  <c r="CJ908" i="1"/>
  <c r="CJ903" i="1"/>
  <c r="R155" i="1"/>
  <c r="Q594" i="1"/>
  <c r="T570" i="1" s="1"/>
  <c r="N655" i="1"/>
  <c r="O655" i="1" s="1"/>
  <c r="N653" i="1"/>
  <c r="N647" i="1" s="1"/>
  <c r="O913" i="1"/>
  <c r="CT909" i="1"/>
  <c r="CU909" i="1" s="1"/>
  <c r="T891" i="1"/>
  <c r="H891" i="1"/>
  <c r="CT625" i="1"/>
  <c r="CU625" i="1" s="1"/>
  <c r="L594" i="1"/>
  <c r="K591" i="1"/>
  <c r="Q591" i="1" s="1"/>
  <c r="H585" i="1"/>
  <c r="CT685" i="1"/>
  <c r="CU685" i="1" s="1"/>
  <c r="CJ915" i="1"/>
  <c r="CT903" i="1"/>
  <c r="CU903" i="1" s="1"/>
  <c r="J735" i="1"/>
  <c r="CT904" i="1"/>
  <c r="CU904" i="1" s="1"/>
  <c r="CJ914" i="1"/>
  <c r="CT905" i="1"/>
  <c r="CU905" i="1" s="1"/>
  <c r="I890" i="1"/>
  <c r="J896" i="1"/>
  <c r="M896" i="1"/>
  <c r="I895" i="1"/>
  <c r="CJ909" i="1"/>
  <c r="I893" i="1"/>
  <c r="J899" i="1"/>
  <c r="I892" i="1"/>
  <c r="J898" i="1"/>
  <c r="CJ904" i="1"/>
  <c r="CJ905" i="1"/>
  <c r="CJ910" i="1"/>
  <c r="O902" i="1"/>
  <c r="O896" i="1" s="1"/>
  <c r="O907" i="1"/>
  <c r="CT910" i="1"/>
  <c r="CU910" i="1" s="1"/>
  <c r="CT914" i="1"/>
  <c r="CU914" i="1" s="1"/>
  <c r="P893" i="1"/>
  <c r="CJ720" i="1"/>
  <c r="CJ697" i="1"/>
  <c r="O783" i="1"/>
  <c r="R161" i="1"/>
  <c r="CJ727" i="1"/>
  <c r="J161" i="1"/>
  <c r="P363" i="1"/>
  <c r="CT447" i="1"/>
  <c r="CU447" i="1" s="1"/>
  <c r="CJ594" i="1"/>
  <c r="O615" i="1"/>
  <c r="CJ615" i="1" s="1"/>
  <c r="CT600" i="1"/>
  <c r="CU600" i="1" s="1"/>
  <c r="CJ726" i="1"/>
  <c r="CJ731" i="1"/>
  <c r="CJ660" i="1"/>
  <c r="H651" i="1"/>
  <c r="J155" i="1"/>
  <c r="M161" i="1"/>
  <c r="O359" i="1"/>
  <c r="CJ359" i="1" s="1"/>
  <c r="N591" i="1"/>
  <c r="P591" i="1" s="1"/>
  <c r="O593" i="1"/>
  <c r="CT243" i="1"/>
  <c r="CU243" i="1" s="1"/>
  <c r="CT671" i="1"/>
  <c r="CU671" i="1" s="1"/>
  <c r="M657" i="1"/>
  <c r="I651" i="1"/>
  <c r="CJ661" i="1"/>
  <c r="CT708" i="1"/>
  <c r="CU708" i="1" s="1"/>
  <c r="CG161" i="1"/>
  <c r="CT378" i="1"/>
  <c r="CU378" i="1" s="1"/>
  <c r="CJ378" i="1"/>
  <c r="CT363" i="1"/>
  <c r="CU363" i="1" s="1"/>
  <c r="CT611" i="1"/>
  <c r="CU611" i="1" s="1"/>
  <c r="O729" i="1"/>
  <c r="CJ729" i="1" s="1"/>
  <c r="L657" i="1"/>
  <c r="G647" i="1"/>
  <c r="G645" i="1" s="1"/>
  <c r="G651" i="1"/>
  <c r="O663" i="1"/>
  <c r="CJ663" i="1" s="1"/>
  <c r="R652" i="1"/>
  <c r="P723" i="1"/>
  <c r="CT673" i="1"/>
  <c r="CU673" i="1" s="1"/>
  <c r="P699" i="1"/>
  <c r="CT718" i="1"/>
  <c r="CU718" i="1" s="1"/>
  <c r="CJ703" i="1"/>
  <c r="CT719" i="1"/>
  <c r="CU719" i="1" s="1"/>
  <c r="CJ736" i="1"/>
  <c r="CJ732" i="1"/>
  <c r="L677" i="1"/>
  <c r="K675" i="1"/>
  <c r="M677" i="1"/>
  <c r="K653" i="1"/>
  <c r="Q677" i="1"/>
  <c r="T665" i="1" s="1"/>
  <c r="N650" i="1"/>
  <c r="P656" i="1"/>
  <c r="CT725" i="1"/>
  <c r="CU725" i="1" s="1"/>
  <c r="CT680" i="1"/>
  <c r="CU680" i="1" s="1"/>
  <c r="CJ717" i="1"/>
  <c r="P717" i="1"/>
  <c r="CT717" i="1"/>
  <c r="CU717" i="1" s="1"/>
  <c r="O699" i="1"/>
  <c r="CT699" i="1" s="1"/>
  <c r="CU699" i="1" s="1"/>
  <c r="CT687" i="1"/>
  <c r="CU687" i="1" s="1"/>
  <c r="CJ687" i="1"/>
  <c r="P687" i="1"/>
  <c r="R677" i="1"/>
  <c r="O723" i="1"/>
  <c r="CT723" i="1" s="1"/>
  <c r="CU723" i="1" s="1"/>
  <c r="J646" i="1"/>
  <c r="R646" i="1"/>
  <c r="L678" i="1"/>
  <c r="R678" i="1"/>
  <c r="Q678" i="1"/>
  <c r="T666" i="1" s="1"/>
  <c r="K654" i="1"/>
  <c r="M678" i="1"/>
  <c r="CJ733" i="1"/>
  <c r="CJ676" i="1"/>
  <c r="P676" i="1"/>
  <c r="N652" i="1"/>
  <c r="CT676" i="1"/>
  <c r="CU676" i="1" s="1"/>
  <c r="N675" i="1"/>
  <c r="J647" i="1"/>
  <c r="L735" i="1"/>
  <c r="R735" i="1"/>
  <c r="M646" i="1"/>
  <c r="P156" i="1"/>
  <c r="P157" i="1"/>
  <c r="CT158" i="1"/>
  <c r="CU158" i="1" s="1"/>
  <c r="CT162" i="1"/>
  <c r="CU162" i="1" s="1"/>
  <c r="CJ166" i="1"/>
  <c r="CJ617" i="1"/>
  <c r="T604" i="1"/>
  <c r="O597" i="1"/>
  <c r="CT597" i="1" s="1"/>
  <c r="CU597" i="1" s="1"/>
  <c r="L191" i="1"/>
  <c r="CT192" i="1"/>
  <c r="CU192" i="1" s="1"/>
  <c r="CJ196" i="1"/>
  <c r="M155" i="1"/>
  <c r="CJ159" i="1"/>
  <c r="M590" i="1"/>
  <c r="R590" i="1"/>
  <c r="CJ599" i="1"/>
  <c r="CJ600" i="1"/>
  <c r="R191" i="1"/>
  <c r="CG155" i="1"/>
  <c r="J588" i="1"/>
  <c r="M594" i="1"/>
  <c r="L597" i="1"/>
  <c r="Q597" i="1"/>
  <c r="T585" i="1" s="1"/>
  <c r="M597" i="1"/>
  <c r="T606" i="1"/>
  <c r="I585" i="1"/>
  <c r="R586" i="1"/>
  <c r="J586" i="1"/>
  <c r="M589" i="1"/>
  <c r="L589" i="1"/>
  <c r="R589" i="1"/>
  <c r="Q621" i="1"/>
  <c r="T603" i="1" s="1"/>
  <c r="L621" i="1"/>
  <c r="CJ596" i="1"/>
  <c r="O590" i="1"/>
  <c r="M586" i="1"/>
  <c r="L586" i="1"/>
  <c r="R597" i="1"/>
  <c r="CT596" i="1"/>
  <c r="CU596" i="1" s="1"/>
  <c r="Q586" i="1"/>
  <c r="T574" i="1" s="1"/>
  <c r="O622" i="1"/>
  <c r="O586" i="1" s="1"/>
  <c r="CJ628" i="1"/>
  <c r="J591" i="1"/>
  <c r="CT358" i="1"/>
  <c r="CU358" i="1" s="1"/>
  <c r="CJ358" i="1"/>
  <c r="CJ371" i="1"/>
  <c r="CT362" i="1"/>
  <c r="CU362" i="1" s="1"/>
  <c r="CJ362" i="1"/>
  <c r="CT360" i="1"/>
  <c r="CU360" i="1" s="1"/>
  <c r="CJ360" i="1"/>
  <c r="CJ377" i="1"/>
  <c r="P369" i="1"/>
  <c r="K357" i="1"/>
  <c r="M360" i="1"/>
  <c r="L360" i="1"/>
  <c r="P375" i="1"/>
  <c r="O369" i="1"/>
  <c r="CT369" i="1" s="1"/>
  <c r="CU369" i="1" s="1"/>
  <c r="R360" i="1"/>
  <c r="N357" i="1"/>
  <c r="P359" i="1"/>
  <c r="CT371" i="1"/>
  <c r="CU371" i="1" s="1"/>
  <c r="J357" i="1"/>
  <c r="CT361" i="1"/>
  <c r="CU361" i="1" s="1"/>
  <c r="CJ361" i="1"/>
  <c r="O375" i="1"/>
  <c r="CJ375" i="1" s="1"/>
  <c r="CT245" i="1"/>
  <c r="CU245" i="1" s="1"/>
  <c r="L161" i="1"/>
  <c r="O156" i="1"/>
  <c r="O157" i="1"/>
  <c r="P163" i="1"/>
  <c r="CJ163" i="1"/>
  <c r="CT164" i="1"/>
  <c r="CU164" i="1" s="1"/>
  <c r="L155" i="1"/>
  <c r="Q155" i="1"/>
  <c r="CJ160" i="1"/>
  <c r="Q161" i="1"/>
  <c r="CJ165" i="1"/>
  <c r="P193" i="1"/>
  <c r="CJ193" i="1"/>
  <c r="CT194" i="1"/>
  <c r="CU194" i="1" s="1"/>
  <c r="Q191" i="1"/>
  <c r="CJ195" i="1"/>
  <c r="J191" i="1"/>
  <c r="N121" i="1"/>
  <c r="N115" i="1" s="1"/>
  <c r="N123" i="1"/>
  <c r="N117" i="1" s="1"/>
  <c r="N124" i="1"/>
  <c r="N118" i="1" s="1"/>
  <c r="N120" i="1"/>
  <c r="N114" i="1" s="1"/>
  <c r="K121" i="1"/>
  <c r="K115" i="1" s="1"/>
  <c r="K122" i="1"/>
  <c r="K116" i="1" s="1"/>
  <c r="K123" i="1"/>
  <c r="K117" i="1" s="1"/>
  <c r="K124" i="1"/>
  <c r="K118" i="1" s="1"/>
  <c r="K120" i="1"/>
  <c r="K114" i="1" s="1"/>
  <c r="I120" i="1"/>
  <c r="I114" i="1" s="1"/>
  <c r="H120" i="1"/>
  <c r="H114" i="1" s="1"/>
  <c r="H121" i="1"/>
  <c r="H115" i="1" s="1"/>
  <c r="H122" i="1"/>
  <c r="H116" i="1" s="1"/>
  <c r="H123" i="1"/>
  <c r="H117" i="1" s="1"/>
  <c r="H124" i="1"/>
  <c r="H118" i="1" s="1"/>
  <c r="G121" i="1"/>
  <c r="G115" i="1" s="1"/>
  <c r="G122" i="1"/>
  <c r="G116" i="1" s="1"/>
  <c r="G123" i="1"/>
  <c r="G117" i="1" s="1"/>
  <c r="G124" i="1"/>
  <c r="G118" i="1" s="1"/>
  <c r="G120" i="1"/>
  <c r="G114" i="1" s="1"/>
  <c r="N128" i="1"/>
  <c r="N122" i="1" s="1"/>
  <c r="P136" i="1"/>
  <c r="O136" i="1"/>
  <c r="CJ136" i="1" s="1"/>
  <c r="M136" i="1"/>
  <c r="L136" i="1"/>
  <c r="J136" i="1"/>
  <c r="P135" i="1"/>
  <c r="O135" i="1"/>
  <c r="CJ135" i="1" s="1"/>
  <c r="M135" i="1"/>
  <c r="L135" i="1"/>
  <c r="J135" i="1"/>
  <c r="P134" i="1"/>
  <c r="O134" i="1"/>
  <c r="CJ134" i="1" s="1"/>
  <c r="M134" i="1"/>
  <c r="L134" i="1"/>
  <c r="J134" i="1"/>
  <c r="P133" i="1"/>
  <c r="O133" i="1"/>
  <c r="CJ133" i="1" s="1"/>
  <c r="M133" i="1"/>
  <c r="L133" i="1"/>
  <c r="J133" i="1"/>
  <c r="P132" i="1"/>
  <c r="O132" i="1"/>
  <c r="CJ132" i="1" s="1"/>
  <c r="M132" i="1"/>
  <c r="L132" i="1"/>
  <c r="J132" i="1"/>
  <c r="N131" i="1"/>
  <c r="K131" i="1"/>
  <c r="I131" i="1"/>
  <c r="H131" i="1"/>
  <c r="G131" i="1"/>
  <c r="F131" i="1"/>
  <c r="E131" i="1"/>
  <c r="D131" i="1"/>
  <c r="I121" i="1"/>
  <c r="I115" i="1" s="1"/>
  <c r="I122" i="1"/>
  <c r="I116" i="1" s="1"/>
  <c r="I123" i="1"/>
  <c r="I117" i="1" s="1"/>
  <c r="I124" i="1"/>
  <c r="I118" i="1" s="1"/>
  <c r="L128" i="1"/>
  <c r="L129" i="1"/>
  <c r="J128" i="1"/>
  <c r="J129" i="1"/>
  <c r="G125" i="1"/>
  <c r="P130" i="1"/>
  <c r="O130" i="1"/>
  <c r="CJ130" i="1" s="1"/>
  <c r="M130" i="1"/>
  <c r="L130" i="1"/>
  <c r="J130" i="1"/>
  <c r="P129" i="1"/>
  <c r="O129" i="1"/>
  <c r="CJ129" i="1" s="1"/>
  <c r="M129" i="1"/>
  <c r="M128" i="1"/>
  <c r="P127" i="1"/>
  <c r="O127" i="1"/>
  <c r="CJ127" i="1" s="1"/>
  <c r="M127" i="1"/>
  <c r="L127" i="1"/>
  <c r="J127" i="1"/>
  <c r="P126" i="1"/>
  <c r="O126" i="1"/>
  <c r="CJ126" i="1" s="1"/>
  <c r="M126" i="1"/>
  <c r="L126" i="1"/>
  <c r="J126" i="1"/>
  <c r="K125" i="1"/>
  <c r="I125" i="1"/>
  <c r="H125" i="1"/>
  <c r="F125" i="1"/>
  <c r="E125" i="1"/>
  <c r="D125" i="1"/>
  <c r="N98" i="1"/>
  <c r="N100" i="1"/>
  <c r="N96" i="1"/>
  <c r="K100" i="1"/>
  <c r="K99" i="1"/>
  <c r="K98" i="1"/>
  <c r="K97" i="1"/>
  <c r="K96" i="1"/>
  <c r="G97" i="1"/>
  <c r="H97" i="1"/>
  <c r="I97" i="1"/>
  <c r="G98" i="1"/>
  <c r="H98" i="1"/>
  <c r="I98" i="1"/>
  <c r="G99" i="1"/>
  <c r="H99" i="1"/>
  <c r="I99" i="1"/>
  <c r="G100" i="1"/>
  <c r="H100" i="1"/>
  <c r="I100" i="1"/>
  <c r="H96" i="1"/>
  <c r="I96" i="1"/>
  <c r="G96" i="1"/>
  <c r="G42" i="1" s="1"/>
  <c r="CT741" i="1" l="1"/>
  <c r="CU741" i="1" s="1"/>
  <c r="T562" i="1"/>
  <c r="T569" i="1"/>
  <c r="T577" i="1"/>
  <c r="T578" i="1"/>
  <c r="T579" i="1"/>
  <c r="T582" i="1"/>
  <c r="T567" i="1"/>
  <c r="L890" i="1"/>
  <c r="L649" i="1"/>
  <c r="T884" i="1"/>
  <c r="J649" i="1"/>
  <c r="H645" i="1"/>
  <c r="L650" i="1"/>
  <c r="CT473" i="1"/>
  <c r="CU473" i="1" s="1"/>
  <c r="CJ593" i="1"/>
  <c r="O587" i="1"/>
  <c r="T638" i="1"/>
  <c r="T637" i="1"/>
  <c r="CJ495" i="1"/>
  <c r="CT657" i="1"/>
  <c r="CU657" i="1" s="1"/>
  <c r="M649" i="1"/>
  <c r="T895" i="1"/>
  <c r="G36" i="1"/>
  <c r="CJ681" i="1"/>
  <c r="CJ476" i="1"/>
  <c r="O155" i="1"/>
  <c r="CJ155" i="1" s="1"/>
  <c r="P161" i="1"/>
  <c r="O735" i="1"/>
  <c r="CT735" i="1" s="1"/>
  <c r="CU735" i="1" s="1"/>
  <c r="CT656" i="1"/>
  <c r="CU656" i="1" s="1"/>
  <c r="CJ693" i="1"/>
  <c r="G889" i="1"/>
  <c r="O621" i="1"/>
  <c r="CJ621" i="1" s="1"/>
  <c r="CT711" i="1"/>
  <c r="CU711" i="1" s="1"/>
  <c r="K892" i="1"/>
  <c r="M891" i="1"/>
  <c r="N891" i="1"/>
  <c r="CJ891" i="1" s="1"/>
  <c r="N892" i="1"/>
  <c r="P892" i="1" s="1"/>
  <c r="Q587" i="1"/>
  <c r="T563" i="1" s="1"/>
  <c r="K895" i="1"/>
  <c r="L895" i="1" s="1"/>
  <c r="CJ900" i="1"/>
  <c r="CT900" i="1"/>
  <c r="CU900" i="1" s="1"/>
  <c r="O894" i="1"/>
  <c r="CT627" i="1"/>
  <c r="CU627" i="1" s="1"/>
  <c r="CJ897" i="1"/>
  <c r="M898" i="1"/>
  <c r="T892" i="1"/>
  <c r="CT589" i="1"/>
  <c r="CU589" i="1" s="1"/>
  <c r="CT897" i="1"/>
  <c r="CU897" i="1" s="1"/>
  <c r="O357" i="1"/>
  <c r="CT357" i="1" s="1"/>
  <c r="CU357" i="1" s="1"/>
  <c r="CT678" i="1"/>
  <c r="CU678" i="1" s="1"/>
  <c r="CT359" i="1"/>
  <c r="CU359" i="1" s="1"/>
  <c r="J650" i="1"/>
  <c r="CJ677" i="1"/>
  <c r="CT679" i="1"/>
  <c r="CU679" i="1" s="1"/>
  <c r="CT705" i="1"/>
  <c r="CU705" i="1" s="1"/>
  <c r="M901" i="1"/>
  <c r="L901" i="1"/>
  <c r="CJ603" i="1"/>
  <c r="CJ597" i="1"/>
  <c r="CT655" i="1"/>
  <c r="CU655" i="1" s="1"/>
  <c r="CJ738" i="1"/>
  <c r="J651" i="1"/>
  <c r="CT669" i="1"/>
  <c r="CU669" i="1" s="1"/>
  <c r="N890" i="1"/>
  <c r="P890" i="1" s="1"/>
  <c r="P191" i="1"/>
  <c r="P122" i="1"/>
  <c r="N116" i="1"/>
  <c r="CT588" i="1"/>
  <c r="CU588" i="1" s="1"/>
  <c r="CT609" i="1"/>
  <c r="CU609" i="1" s="1"/>
  <c r="R587" i="1"/>
  <c r="I645" i="1"/>
  <c r="R650" i="1"/>
  <c r="CJ655" i="1"/>
  <c r="CJ588" i="1"/>
  <c r="M587" i="1"/>
  <c r="L477" i="1"/>
  <c r="N895" i="1"/>
  <c r="P895" i="1" s="1"/>
  <c r="CJ472" i="1"/>
  <c r="CT480" i="1"/>
  <c r="CU480" i="1" s="1"/>
  <c r="CJ480" i="1"/>
  <c r="L591" i="1"/>
  <c r="P123" i="1"/>
  <c r="P655" i="1"/>
  <c r="O654" i="1"/>
  <c r="CT654" i="1" s="1"/>
  <c r="CU654" i="1" s="1"/>
  <c r="P654" i="1"/>
  <c r="Q477" i="1"/>
  <c r="R473" i="1"/>
  <c r="M473" i="1"/>
  <c r="K471" i="1"/>
  <c r="L471" i="1" s="1"/>
  <c r="L473" i="1"/>
  <c r="CT615" i="1"/>
  <c r="CU615" i="1" s="1"/>
  <c r="N649" i="1"/>
  <c r="O649" i="1" s="1"/>
  <c r="CJ649" i="1" s="1"/>
  <c r="O477" i="1"/>
  <c r="R477" i="1"/>
  <c r="P471" i="1"/>
  <c r="CJ483" i="1"/>
  <c r="CT483" i="1"/>
  <c r="CU483" i="1" s="1"/>
  <c r="J471" i="1"/>
  <c r="CT481" i="1"/>
  <c r="CU481" i="1" s="1"/>
  <c r="CJ481" i="1"/>
  <c r="O471" i="1"/>
  <c r="CT471" i="1" s="1"/>
  <c r="CU471" i="1" s="1"/>
  <c r="R591" i="1"/>
  <c r="M591" i="1"/>
  <c r="O653" i="1"/>
  <c r="CT653" i="1" s="1"/>
  <c r="CU653" i="1" s="1"/>
  <c r="P653" i="1"/>
  <c r="L891" i="1"/>
  <c r="T885" i="1"/>
  <c r="J891" i="1"/>
  <c r="H889" i="1"/>
  <c r="CT913" i="1"/>
  <c r="CU913" i="1" s="1"/>
  <c r="CJ913" i="1"/>
  <c r="CJ907" i="1"/>
  <c r="CT907" i="1"/>
  <c r="CU907" i="1" s="1"/>
  <c r="J892" i="1"/>
  <c r="J893" i="1"/>
  <c r="M893" i="1"/>
  <c r="O893" i="1"/>
  <c r="CJ899" i="1"/>
  <c r="CT899" i="1"/>
  <c r="CU899" i="1" s="1"/>
  <c r="O901" i="1"/>
  <c r="CT902" i="1"/>
  <c r="CU902" i="1" s="1"/>
  <c r="CJ902" i="1"/>
  <c r="J895" i="1"/>
  <c r="I889" i="1"/>
  <c r="J890" i="1"/>
  <c r="M890" i="1"/>
  <c r="O892" i="1"/>
  <c r="CT898" i="1"/>
  <c r="CU898" i="1" s="1"/>
  <c r="CJ898" i="1"/>
  <c r="P124" i="1"/>
  <c r="CT783" i="1"/>
  <c r="CU783" i="1" s="1"/>
  <c r="CJ783" i="1"/>
  <c r="CT375" i="1"/>
  <c r="CU375" i="1" s="1"/>
  <c r="CJ369" i="1"/>
  <c r="O591" i="1"/>
  <c r="CJ591" i="1" s="1"/>
  <c r="CT593" i="1"/>
  <c r="CU593" i="1" s="1"/>
  <c r="CT663" i="1"/>
  <c r="CU663" i="1" s="1"/>
  <c r="CJ699" i="1"/>
  <c r="CT729" i="1"/>
  <c r="CU729" i="1" s="1"/>
  <c r="P650" i="1"/>
  <c r="P647" i="1"/>
  <c r="O647" i="1"/>
  <c r="CJ647" i="1" s="1"/>
  <c r="N651" i="1"/>
  <c r="P652" i="1"/>
  <c r="N646" i="1"/>
  <c r="O652" i="1"/>
  <c r="CJ652" i="1" s="1"/>
  <c r="CJ723" i="1"/>
  <c r="M654" i="1"/>
  <c r="L654" i="1"/>
  <c r="K648" i="1"/>
  <c r="R654" i="1"/>
  <c r="Q654" i="1"/>
  <c r="T642" i="1" s="1"/>
  <c r="L675" i="1"/>
  <c r="M675" i="1"/>
  <c r="Q675" i="1"/>
  <c r="T663" i="1" s="1"/>
  <c r="R675" i="1"/>
  <c r="O650" i="1"/>
  <c r="CJ650" i="1" s="1"/>
  <c r="P675" i="1"/>
  <c r="O675" i="1"/>
  <c r="CT675" i="1" s="1"/>
  <c r="CU675" i="1" s="1"/>
  <c r="P648" i="1"/>
  <c r="O648" i="1"/>
  <c r="CJ648" i="1" s="1"/>
  <c r="K647" i="1"/>
  <c r="K651" i="1"/>
  <c r="M653" i="1"/>
  <c r="L653" i="1"/>
  <c r="R653" i="1"/>
  <c r="Q653" i="1"/>
  <c r="T641" i="1" s="1"/>
  <c r="P128" i="1"/>
  <c r="M588" i="1"/>
  <c r="Q588" i="1"/>
  <c r="T576" i="1" s="1"/>
  <c r="L588" i="1"/>
  <c r="N585" i="1"/>
  <c r="P585" i="1" s="1"/>
  <c r="P586" i="1"/>
  <c r="R588" i="1"/>
  <c r="CJ157" i="1"/>
  <c r="CT157" i="1"/>
  <c r="CU157" i="1" s="1"/>
  <c r="N125" i="1"/>
  <c r="O125" i="1" s="1"/>
  <c r="CT125" i="1" s="1"/>
  <c r="CU125" i="1" s="1"/>
  <c r="O128" i="1"/>
  <c r="CJ128" i="1" s="1"/>
  <c r="P121" i="1"/>
  <c r="CJ156" i="1"/>
  <c r="K585" i="1"/>
  <c r="L585" i="1" s="1"/>
  <c r="J585" i="1"/>
  <c r="CJ622" i="1"/>
  <c r="CT622" i="1"/>
  <c r="CU622" i="1" s="1"/>
  <c r="CJ590" i="1"/>
  <c r="CT590" i="1"/>
  <c r="CU590" i="1" s="1"/>
  <c r="P357" i="1"/>
  <c r="M357" i="1"/>
  <c r="L357" i="1"/>
  <c r="Q357" i="1"/>
  <c r="T347" i="1" s="1"/>
  <c r="R357" i="1"/>
  <c r="K119" i="1"/>
  <c r="CT161" i="1"/>
  <c r="CU161" i="1" s="1"/>
  <c r="CT156" i="1"/>
  <c r="CU156" i="1" s="1"/>
  <c r="CT191" i="1"/>
  <c r="CU191" i="1" s="1"/>
  <c r="M125" i="1"/>
  <c r="H119" i="1"/>
  <c r="I119" i="1"/>
  <c r="O131" i="1"/>
  <c r="CJ131" i="1" s="1"/>
  <c r="M131" i="1"/>
  <c r="CT132" i="1"/>
  <c r="CU132" i="1" s="1"/>
  <c r="P120" i="1"/>
  <c r="N119" i="1"/>
  <c r="G119" i="1"/>
  <c r="J131" i="1"/>
  <c r="L131" i="1"/>
  <c r="P131" i="1"/>
  <c r="CT133" i="1"/>
  <c r="CU133" i="1" s="1"/>
  <c r="CT134" i="1"/>
  <c r="CU134" i="1" s="1"/>
  <c r="CT135" i="1"/>
  <c r="CU135" i="1" s="1"/>
  <c r="CT136" i="1"/>
  <c r="CU136" i="1" s="1"/>
  <c r="J125" i="1"/>
  <c r="L125" i="1"/>
  <c r="CT126" i="1"/>
  <c r="CU126" i="1" s="1"/>
  <c r="CT127" i="1"/>
  <c r="CU127" i="1" s="1"/>
  <c r="CT129" i="1"/>
  <c r="CU129" i="1" s="1"/>
  <c r="CT130" i="1"/>
  <c r="CU130" i="1" s="1"/>
  <c r="T575" i="1" l="1"/>
  <c r="T564" i="1"/>
  <c r="K889" i="1"/>
  <c r="T883" i="1" s="1"/>
  <c r="J645" i="1"/>
  <c r="CT155" i="1"/>
  <c r="CU155" i="1" s="1"/>
  <c r="CJ735" i="1"/>
  <c r="CT621" i="1"/>
  <c r="CU621" i="1" s="1"/>
  <c r="M895" i="1"/>
  <c r="M892" i="1"/>
  <c r="T889" i="1"/>
  <c r="L892" i="1"/>
  <c r="T886" i="1"/>
  <c r="CT891" i="1"/>
  <c r="CU891" i="1" s="1"/>
  <c r="P891" i="1"/>
  <c r="CJ894" i="1"/>
  <c r="CT894" i="1"/>
  <c r="CU894" i="1" s="1"/>
  <c r="N889" i="1"/>
  <c r="P889" i="1" s="1"/>
  <c r="CJ357" i="1"/>
  <c r="CJ653" i="1"/>
  <c r="P649" i="1"/>
  <c r="Q585" i="1"/>
  <c r="T573" i="1" s="1"/>
  <c r="Q471" i="1"/>
  <c r="CT474" i="1"/>
  <c r="CU474" i="1" s="1"/>
  <c r="CJ474" i="1"/>
  <c r="M585" i="1"/>
  <c r="CJ654" i="1"/>
  <c r="CJ477" i="1"/>
  <c r="CT477" i="1"/>
  <c r="CU477" i="1" s="1"/>
  <c r="M471" i="1"/>
  <c r="R471" i="1"/>
  <c r="CT475" i="1"/>
  <c r="CU475" i="1" s="1"/>
  <c r="CJ475" i="1"/>
  <c r="CJ471" i="1"/>
  <c r="CT131" i="1"/>
  <c r="CU131" i="1" s="1"/>
  <c r="R585" i="1"/>
  <c r="CJ892" i="1"/>
  <c r="CT892" i="1"/>
  <c r="CU892" i="1" s="1"/>
  <c r="CT901" i="1"/>
  <c r="CU901" i="1" s="1"/>
  <c r="CJ901" i="1"/>
  <c r="CT893" i="1"/>
  <c r="CU893" i="1" s="1"/>
  <c r="CJ893" i="1"/>
  <c r="O895" i="1"/>
  <c r="O890" i="1"/>
  <c r="CT896" i="1"/>
  <c r="CU896" i="1" s="1"/>
  <c r="CJ896" i="1"/>
  <c r="J889" i="1"/>
  <c r="CT648" i="1"/>
  <c r="CU648" i="1" s="1"/>
  <c r="CJ675" i="1"/>
  <c r="CT649" i="1"/>
  <c r="CU649" i="1" s="1"/>
  <c r="CT647" i="1"/>
  <c r="CU647" i="1" s="1"/>
  <c r="CT650" i="1"/>
  <c r="CU650" i="1" s="1"/>
  <c r="CT587" i="1"/>
  <c r="CU587" i="1" s="1"/>
  <c r="CJ587" i="1"/>
  <c r="P125" i="1"/>
  <c r="CT591" i="1"/>
  <c r="CU591" i="1" s="1"/>
  <c r="M648" i="1"/>
  <c r="L648" i="1"/>
  <c r="Q648" i="1"/>
  <c r="T636" i="1" s="1"/>
  <c r="R648" i="1"/>
  <c r="M651" i="1"/>
  <c r="L651" i="1"/>
  <c r="Q651" i="1"/>
  <c r="T639" i="1" s="1"/>
  <c r="R651" i="1"/>
  <c r="P646" i="1"/>
  <c r="N645" i="1"/>
  <c r="O646" i="1"/>
  <c r="CT646" i="1" s="1"/>
  <c r="CU646" i="1" s="1"/>
  <c r="P651" i="1"/>
  <c r="O651" i="1"/>
  <c r="CT651" i="1" s="1"/>
  <c r="CU651" i="1" s="1"/>
  <c r="M647" i="1"/>
  <c r="L647" i="1"/>
  <c r="K645" i="1"/>
  <c r="Q647" i="1"/>
  <c r="T635" i="1" s="1"/>
  <c r="R647" i="1"/>
  <c r="CT652" i="1"/>
  <c r="CU652" i="1" s="1"/>
  <c r="CT128" i="1"/>
  <c r="CU128" i="1" s="1"/>
  <c r="CJ586" i="1"/>
  <c r="O585" i="1"/>
  <c r="CT586" i="1"/>
  <c r="CU586" i="1" s="1"/>
  <c r="CJ125" i="1"/>
  <c r="P119" i="1"/>
  <c r="L889" i="1" l="1"/>
  <c r="M889" i="1"/>
  <c r="O889" i="1"/>
  <c r="CJ890" i="1"/>
  <c r="CT890" i="1"/>
  <c r="CU890" i="1" s="1"/>
  <c r="CJ895" i="1"/>
  <c r="CT895" i="1"/>
  <c r="CU895" i="1" s="1"/>
  <c r="CJ646" i="1"/>
  <c r="L645" i="1"/>
  <c r="M645" i="1"/>
  <c r="Q645" i="1"/>
  <c r="T633" i="1" s="1"/>
  <c r="R645" i="1"/>
  <c r="P645" i="1"/>
  <c r="O645" i="1"/>
  <c r="CJ645" i="1" s="1"/>
  <c r="CJ651" i="1"/>
  <c r="CJ585" i="1"/>
  <c r="CT585" i="1"/>
  <c r="CU585" i="1" s="1"/>
  <c r="CT889" i="1" l="1"/>
  <c r="CU889" i="1" s="1"/>
  <c r="CJ889" i="1"/>
  <c r="CT645" i="1"/>
  <c r="CU645" i="1" s="1"/>
  <c r="CL73" i="1" l="1"/>
  <c r="G197" i="1" l="1"/>
  <c r="H65" i="1" l="1"/>
  <c r="I777" i="1" l="1"/>
  <c r="O169" i="1" l="1"/>
  <c r="CT84" i="1" l="1"/>
  <c r="CU84" i="1" s="1"/>
  <c r="CT86" i="1"/>
  <c r="CU86" i="1" s="1"/>
  <c r="CT87" i="1"/>
  <c r="CU87" i="1" s="1"/>
  <c r="CT88" i="1"/>
  <c r="CU88" i="1" s="1"/>
  <c r="CT90" i="1"/>
  <c r="CU90" i="1" s="1"/>
  <c r="CT92" i="1"/>
  <c r="CU92" i="1" s="1"/>
  <c r="CT93" i="1"/>
  <c r="CU93" i="1" s="1"/>
  <c r="CT94" i="1"/>
  <c r="CU94" i="1" s="1"/>
  <c r="CT168" i="1"/>
  <c r="CU168" i="1" s="1"/>
  <c r="CT171" i="1"/>
  <c r="CU171" i="1" s="1"/>
  <c r="CT172" i="1"/>
  <c r="CU172" i="1" s="1"/>
  <c r="CT639" i="1"/>
  <c r="CU639" i="1" s="1"/>
  <c r="CT640" i="1"/>
  <c r="CU640" i="1" s="1"/>
  <c r="CT641" i="1"/>
  <c r="CU641" i="1" s="1"/>
  <c r="CT642" i="1"/>
  <c r="CU642" i="1" s="1"/>
  <c r="CT643" i="1"/>
  <c r="CU643" i="1" s="1"/>
  <c r="CT644" i="1"/>
  <c r="CU644" i="1" s="1"/>
  <c r="CT925" i="1"/>
  <c r="CU925" i="1" s="1"/>
  <c r="CT926" i="1"/>
  <c r="CU926" i="1" s="1"/>
  <c r="CT927" i="1"/>
  <c r="CU927" i="1" s="1"/>
  <c r="CT928" i="1"/>
  <c r="CU928" i="1" s="1"/>
  <c r="CT929" i="1"/>
  <c r="CU929" i="1" s="1"/>
  <c r="CT930" i="1"/>
  <c r="CU930" i="1" s="1"/>
  <c r="CT931" i="1"/>
  <c r="CU931" i="1" s="1"/>
  <c r="CT932" i="1"/>
  <c r="CU932" i="1" s="1"/>
  <c r="CT933" i="1"/>
  <c r="CU933" i="1" s="1"/>
  <c r="CT934" i="1"/>
  <c r="CU934" i="1" s="1"/>
  <c r="CT935" i="1"/>
  <c r="CU935" i="1" s="1"/>
  <c r="CT936" i="1"/>
  <c r="CU936" i="1" s="1"/>
  <c r="CT937" i="1"/>
  <c r="CU937" i="1" s="1"/>
  <c r="CT938" i="1"/>
  <c r="CU938" i="1" s="1"/>
  <c r="CT939" i="1"/>
  <c r="CU939" i="1" s="1"/>
  <c r="CT940" i="1"/>
  <c r="CU940" i="1" s="1"/>
  <c r="CT941" i="1"/>
  <c r="CU941" i="1" s="1"/>
  <c r="CT942" i="1"/>
  <c r="CU942" i="1" s="1"/>
  <c r="CT943" i="1"/>
  <c r="CU943" i="1" s="1"/>
  <c r="CT944" i="1"/>
  <c r="CU944" i="1" s="1"/>
  <c r="CT945" i="1"/>
  <c r="CU945" i="1" s="1"/>
  <c r="CT946" i="1"/>
  <c r="CU946" i="1" s="1"/>
  <c r="CT947" i="1"/>
  <c r="CU947" i="1" s="1"/>
  <c r="CT948" i="1"/>
  <c r="CU948" i="1" s="1"/>
  <c r="CT949" i="1"/>
  <c r="CU949" i="1" s="1"/>
  <c r="CT950" i="1"/>
  <c r="CU950" i="1" s="1"/>
  <c r="CT951" i="1"/>
  <c r="CU951" i="1" s="1"/>
  <c r="CT952" i="1"/>
  <c r="CU952" i="1" s="1"/>
  <c r="CT953" i="1"/>
  <c r="CU953" i="1" s="1"/>
  <c r="CT954" i="1"/>
  <c r="CU954" i="1" s="1"/>
  <c r="K777" i="1" l="1"/>
  <c r="L403" i="1" l="1"/>
  <c r="L402" i="1" l="1"/>
  <c r="L401" i="1"/>
  <c r="G397" i="1"/>
  <c r="K397" i="1"/>
  <c r="G396" i="1"/>
  <c r="K394" i="1"/>
  <c r="K398" i="1"/>
  <c r="K395" i="1"/>
  <c r="G398" i="1"/>
  <c r="K396" i="1"/>
  <c r="K771" i="1"/>
  <c r="H398" i="1" l="1"/>
  <c r="T386" i="1" s="1"/>
  <c r="H397" i="1"/>
  <c r="T385" i="1" s="1"/>
  <c r="H394" i="1"/>
  <c r="T382" i="1" s="1"/>
  <c r="I395" i="1"/>
  <c r="H395" i="1"/>
  <c r="T383" i="1" s="1"/>
  <c r="I398" i="1"/>
  <c r="H396" i="1"/>
  <c r="T384" i="1" s="1"/>
  <c r="I396" i="1"/>
  <c r="I397" i="1"/>
  <c r="I394" i="1"/>
  <c r="N398" i="1"/>
  <c r="N46" i="1"/>
  <c r="N40" i="1" s="1"/>
  <c r="N44" i="1"/>
  <c r="N38" i="1" s="1"/>
  <c r="N42" i="1"/>
  <c r="N36" i="1" s="1"/>
  <c r="K46" i="1"/>
  <c r="K40" i="1" s="1"/>
  <c r="K45" i="1"/>
  <c r="K39" i="1" s="1"/>
  <c r="K44" i="1"/>
  <c r="K38" i="1" s="1"/>
  <c r="K43" i="1"/>
  <c r="K37" i="1" s="1"/>
  <c r="K42" i="1"/>
  <c r="K36" i="1" s="1"/>
  <c r="G43" i="1"/>
  <c r="H43" i="1"/>
  <c r="I43" i="1"/>
  <c r="G44" i="1"/>
  <c r="G38" i="1" s="1"/>
  <c r="H44" i="1"/>
  <c r="I44" i="1"/>
  <c r="G45" i="1"/>
  <c r="H45" i="1"/>
  <c r="I45" i="1"/>
  <c r="G46" i="1"/>
  <c r="H46" i="1"/>
  <c r="I46" i="1"/>
  <c r="H42" i="1"/>
  <c r="I42" i="1"/>
  <c r="N222" i="1" l="1"/>
  <c r="N221" i="1"/>
  <c r="P199" i="1" l="1"/>
  <c r="P198" i="1"/>
  <c r="N61" i="1" l="1"/>
  <c r="G405" i="1" l="1"/>
  <c r="K31" i="1"/>
  <c r="P94" i="1" l="1"/>
  <c r="M94" i="1"/>
  <c r="L94" i="1"/>
  <c r="J94" i="1"/>
  <c r="P93" i="1"/>
  <c r="M93" i="1"/>
  <c r="L93" i="1"/>
  <c r="J93" i="1"/>
  <c r="P92" i="1"/>
  <c r="M92" i="1"/>
  <c r="L92" i="1"/>
  <c r="J92" i="1"/>
  <c r="P91" i="1"/>
  <c r="O91" i="1"/>
  <c r="M91" i="1"/>
  <c r="L91" i="1"/>
  <c r="J91" i="1"/>
  <c r="P90" i="1"/>
  <c r="M90" i="1"/>
  <c r="L90" i="1"/>
  <c r="J90" i="1"/>
  <c r="N89" i="1"/>
  <c r="K89" i="1"/>
  <c r="I89" i="1"/>
  <c r="H89" i="1"/>
  <c r="G89" i="1"/>
  <c r="O89" i="1" l="1"/>
  <c r="CT89" i="1" s="1"/>
  <c r="CU89" i="1" s="1"/>
  <c r="CT91" i="1"/>
  <c r="CU91" i="1" s="1"/>
  <c r="J89" i="1"/>
  <c r="L89" i="1"/>
  <c r="M89" i="1"/>
  <c r="P89" i="1"/>
  <c r="M403" i="1" l="1"/>
  <c r="K770" i="1" l="1"/>
  <c r="K766" i="1"/>
  <c r="K760" i="1" s="1"/>
  <c r="H768" i="1"/>
  <c r="I769" i="1"/>
  <c r="G767" i="1"/>
  <c r="G768" i="1"/>
  <c r="G769" i="1"/>
  <c r="G770" i="1"/>
  <c r="G766" i="1"/>
  <c r="G760" i="1" s="1"/>
  <c r="I766" i="1" l="1"/>
  <c r="H766" i="1"/>
  <c r="T754" i="1" s="1"/>
  <c r="K769" i="1"/>
  <c r="H769" i="1"/>
  <c r="I770" i="1"/>
  <c r="H770" i="1"/>
  <c r="H767" i="1"/>
  <c r="T760" i="1" l="1"/>
  <c r="T764" i="1"/>
  <c r="T758" i="1"/>
  <c r="T757" i="1"/>
  <c r="T763" i="1"/>
  <c r="K83" i="1"/>
  <c r="O85" i="1" l="1"/>
  <c r="O83" i="1" s="1"/>
  <c r="CT85" i="1" l="1"/>
  <c r="CU85" i="1" s="1"/>
  <c r="P34" i="1" l="1"/>
  <c r="O34" i="1"/>
  <c r="CT34" i="1" s="1"/>
  <c r="CU34" i="1" s="1"/>
  <c r="M34" i="1"/>
  <c r="L34" i="1"/>
  <c r="J34" i="1"/>
  <c r="P33" i="1"/>
  <c r="O33" i="1"/>
  <c r="CT33" i="1" s="1"/>
  <c r="CU33" i="1" s="1"/>
  <c r="M33" i="1"/>
  <c r="J33" i="1"/>
  <c r="N32" i="1"/>
  <c r="N29" i="1" s="1"/>
  <c r="M32" i="1"/>
  <c r="L32" i="1"/>
  <c r="J32" i="1"/>
  <c r="P31" i="1"/>
  <c r="O31" i="1"/>
  <c r="CT31" i="1" s="1"/>
  <c r="CU31" i="1" s="1"/>
  <c r="M31" i="1"/>
  <c r="L31" i="1"/>
  <c r="J31" i="1"/>
  <c r="P30" i="1"/>
  <c r="O30" i="1"/>
  <c r="CT30" i="1" s="1"/>
  <c r="CU30" i="1" s="1"/>
  <c r="K29" i="1"/>
  <c r="I29" i="1"/>
  <c r="H29" i="1"/>
  <c r="F29" i="1"/>
  <c r="E29" i="1"/>
  <c r="D29" i="1"/>
  <c r="P52" i="1"/>
  <c r="O52" i="1"/>
  <c r="M52" i="1"/>
  <c r="L52" i="1"/>
  <c r="J52" i="1"/>
  <c r="P51" i="1"/>
  <c r="O51" i="1"/>
  <c r="M51" i="1"/>
  <c r="L51" i="1"/>
  <c r="J51" i="1"/>
  <c r="P50" i="1"/>
  <c r="O50" i="1"/>
  <c r="M50" i="1"/>
  <c r="L50" i="1"/>
  <c r="J50" i="1"/>
  <c r="P49" i="1"/>
  <c r="O49" i="1"/>
  <c r="CT49" i="1" s="1"/>
  <c r="CU49" i="1" s="1"/>
  <c r="M49" i="1"/>
  <c r="L49" i="1"/>
  <c r="J49" i="1"/>
  <c r="P48" i="1"/>
  <c r="O48" i="1"/>
  <c r="M48" i="1"/>
  <c r="L48" i="1"/>
  <c r="J48" i="1"/>
  <c r="N47" i="1"/>
  <c r="K47" i="1"/>
  <c r="I47" i="1"/>
  <c r="H47" i="1"/>
  <c r="G47" i="1"/>
  <c r="F47" i="1"/>
  <c r="E47" i="1"/>
  <c r="D47" i="1"/>
  <c r="P64" i="1"/>
  <c r="O64" i="1"/>
  <c r="CT64" i="1" s="1"/>
  <c r="CU64" i="1" s="1"/>
  <c r="M64" i="1"/>
  <c r="L64" i="1"/>
  <c r="J64" i="1"/>
  <c r="P63" i="1"/>
  <c r="O63" i="1"/>
  <c r="CT63" i="1" s="1"/>
  <c r="CU63" i="1" s="1"/>
  <c r="M63" i="1"/>
  <c r="L63" i="1"/>
  <c r="J63" i="1"/>
  <c r="P62" i="1"/>
  <c r="O62" i="1"/>
  <c r="CT62" i="1" s="1"/>
  <c r="CU62" i="1" s="1"/>
  <c r="M62" i="1"/>
  <c r="L62" i="1"/>
  <c r="J62" i="1"/>
  <c r="P61" i="1"/>
  <c r="O61" i="1"/>
  <c r="CT61" i="1" s="1"/>
  <c r="CU61" i="1" s="1"/>
  <c r="M61" i="1"/>
  <c r="L61" i="1"/>
  <c r="J61" i="1"/>
  <c r="P60" i="1"/>
  <c r="O60" i="1"/>
  <c r="CT60" i="1" s="1"/>
  <c r="CU60" i="1" s="1"/>
  <c r="M60" i="1"/>
  <c r="L60" i="1"/>
  <c r="J60" i="1"/>
  <c r="N59" i="1"/>
  <c r="K59" i="1"/>
  <c r="I59" i="1"/>
  <c r="H59" i="1"/>
  <c r="G59" i="1"/>
  <c r="F59" i="1"/>
  <c r="E59" i="1"/>
  <c r="D59" i="1"/>
  <c r="P58" i="1"/>
  <c r="O58" i="1"/>
  <c r="CT58" i="1" s="1"/>
  <c r="CU58" i="1" s="1"/>
  <c r="M58" i="1"/>
  <c r="L58" i="1"/>
  <c r="J58" i="1"/>
  <c r="P57" i="1"/>
  <c r="O57" i="1"/>
  <c r="CT57" i="1" s="1"/>
  <c r="CU57" i="1" s="1"/>
  <c r="M57" i="1"/>
  <c r="L57" i="1"/>
  <c r="J57" i="1"/>
  <c r="P56" i="1"/>
  <c r="O56" i="1"/>
  <c r="CT56" i="1" s="1"/>
  <c r="CU56" i="1" s="1"/>
  <c r="M56" i="1"/>
  <c r="L56" i="1"/>
  <c r="J56" i="1"/>
  <c r="N55" i="1"/>
  <c r="M55" i="1"/>
  <c r="L55" i="1"/>
  <c r="J55" i="1"/>
  <c r="P54" i="1"/>
  <c r="O54" i="1"/>
  <c r="CT54" i="1" s="1"/>
  <c r="CU54" i="1" s="1"/>
  <c r="M54" i="1"/>
  <c r="L54" i="1"/>
  <c r="J54" i="1"/>
  <c r="K53" i="1"/>
  <c r="I53" i="1"/>
  <c r="H53" i="1"/>
  <c r="G53" i="1"/>
  <c r="F53" i="1"/>
  <c r="E53" i="1"/>
  <c r="D53" i="1"/>
  <c r="P70" i="1"/>
  <c r="O70" i="1"/>
  <c r="CT70" i="1" s="1"/>
  <c r="CU70" i="1" s="1"/>
  <c r="M70" i="1"/>
  <c r="L70" i="1"/>
  <c r="J70" i="1"/>
  <c r="P69" i="1"/>
  <c r="O69" i="1"/>
  <c r="CT69" i="1" s="1"/>
  <c r="CU69" i="1" s="1"/>
  <c r="M69" i="1"/>
  <c r="L69" i="1"/>
  <c r="J69" i="1"/>
  <c r="P68" i="1"/>
  <c r="O68" i="1"/>
  <c r="CT68" i="1" s="1"/>
  <c r="CU68" i="1" s="1"/>
  <c r="M68" i="1"/>
  <c r="L68" i="1"/>
  <c r="J68" i="1"/>
  <c r="P67" i="1"/>
  <c r="O67" i="1"/>
  <c r="CT67" i="1" s="1"/>
  <c r="CU67" i="1" s="1"/>
  <c r="M67" i="1"/>
  <c r="L67" i="1"/>
  <c r="J67" i="1"/>
  <c r="P66" i="1"/>
  <c r="O66" i="1"/>
  <c r="CT66" i="1" s="1"/>
  <c r="CU66" i="1" s="1"/>
  <c r="M66" i="1"/>
  <c r="L66" i="1"/>
  <c r="J66" i="1"/>
  <c r="N65" i="1"/>
  <c r="K65" i="1"/>
  <c r="I65" i="1"/>
  <c r="G65" i="1"/>
  <c r="F65" i="1"/>
  <c r="E65" i="1"/>
  <c r="D65" i="1"/>
  <c r="P76" i="1"/>
  <c r="O76" i="1"/>
  <c r="CT76" i="1" s="1"/>
  <c r="CU76" i="1" s="1"/>
  <c r="M76" i="1"/>
  <c r="L76" i="1"/>
  <c r="J76" i="1"/>
  <c r="P75" i="1"/>
  <c r="O75" i="1"/>
  <c r="CT75" i="1" s="1"/>
  <c r="CU75" i="1" s="1"/>
  <c r="M75" i="1"/>
  <c r="L75" i="1"/>
  <c r="J75" i="1"/>
  <c r="P74" i="1"/>
  <c r="O74" i="1"/>
  <c r="CT74" i="1" s="1"/>
  <c r="CU74" i="1" s="1"/>
  <c r="M74" i="1"/>
  <c r="L74" i="1"/>
  <c r="J74" i="1"/>
  <c r="N73" i="1"/>
  <c r="M73" i="1"/>
  <c r="L73" i="1"/>
  <c r="J73" i="1"/>
  <c r="P72" i="1"/>
  <c r="O72" i="1"/>
  <c r="CT72" i="1" s="1"/>
  <c r="CU72" i="1" s="1"/>
  <c r="M72" i="1"/>
  <c r="L72" i="1"/>
  <c r="J72" i="1"/>
  <c r="K71" i="1"/>
  <c r="I71" i="1"/>
  <c r="H71" i="1"/>
  <c r="G71" i="1"/>
  <c r="F71" i="1"/>
  <c r="E71" i="1"/>
  <c r="D71" i="1"/>
  <c r="P88" i="1"/>
  <c r="M88" i="1"/>
  <c r="L88" i="1"/>
  <c r="J88" i="1"/>
  <c r="P87" i="1"/>
  <c r="M87" i="1"/>
  <c r="L87" i="1"/>
  <c r="J87" i="1"/>
  <c r="P86" i="1"/>
  <c r="M86" i="1"/>
  <c r="P85" i="1"/>
  <c r="M85" i="1"/>
  <c r="P84" i="1"/>
  <c r="M84" i="1"/>
  <c r="L84" i="1"/>
  <c r="J84" i="1"/>
  <c r="N83" i="1"/>
  <c r="CT83" i="1" s="1"/>
  <c r="I83" i="1"/>
  <c r="H83" i="1"/>
  <c r="G83" i="1"/>
  <c r="P82" i="1"/>
  <c r="O82" i="1"/>
  <c r="CT82" i="1" s="1"/>
  <c r="CU82" i="1" s="1"/>
  <c r="M82" i="1"/>
  <c r="L82" i="1"/>
  <c r="J82" i="1"/>
  <c r="P81" i="1"/>
  <c r="O81" i="1"/>
  <c r="CT81" i="1" s="1"/>
  <c r="CU81" i="1" s="1"/>
  <c r="M81" i="1"/>
  <c r="L81" i="1"/>
  <c r="J81" i="1"/>
  <c r="P80" i="1"/>
  <c r="O80" i="1"/>
  <c r="CT80" i="1" s="1"/>
  <c r="CU80" i="1" s="1"/>
  <c r="M80" i="1"/>
  <c r="L80" i="1"/>
  <c r="J80" i="1"/>
  <c r="P79" i="1"/>
  <c r="O79" i="1"/>
  <c r="CT79" i="1" s="1"/>
  <c r="CU79" i="1" s="1"/>
  <c r="M79" i="1"/>
  <c r="L79" i="1"/>
  <c r="J79" i="1"/>
  <c r="P78" i="1"/>
  <c r="O78" i="1"/>
  <c r="CT78" i="1" s="1"/>
  <c r="CU78" i="1" s="1"/>
  <c r="M78" i="1"/>
  <c r="L78" i="1"/>
  <c r="J78" i="1"/>
  <c r="N77" i="1"/>
  <c r="K77" i="1"/>
  <c r="I77" i="1"/>
  <c r="H77" i="1"/>
  <c r="G77" i="1"/>
  <c r="F77" i="1"/>
  <c r="E77" i="1"/>
  <c r="D77" i="1"/>
  <c r="P112" i="1"/>
  <c r="O112" i="1"/>
  <c r="CT112" i="1" s="1"/>
  <c r="CU112" i="1" s="1"/>
  <c r="M112" i="1"/>
  <c r="L112" i="1"/>
  <c r="J112" i="1"/>
  <c r="N111" i="1"/>
  <c r="M111" i="1"/>
  <c r="L111" i="1"/>
  <c r="J111" i="1"/>
  <c r="P110" i="1"/>
  <c r="O110" i="1"/>
  <c r="CT110" i="1" s="1"/>
  <c r="CU110" i="1" s="1"/>
  <c r="M110" i="1"/>
  <c r="L110" i="1"/>
  <c r="J110" i="1"/>
  <c r="N109" i="1"/>
  <c r="M109" i="1"/>
  <c r="L109" i="1"/>
  <c r="J109" i="1"/>
  <c r="P108" i="1"/>
  <c r="O108" i="1"/>
  <c r="CT108" i="1" s="1"/>
  <c r="CU108" i="1" s="1"/>
  <c r="M108" i="1"/>
  <c r="L108" i="1"/>
  <c r="J108" i="1"/>
  <c r="K107" i="1"/>
  <c r="I107" i="1"/>
  <c r="H107" i="1"/>
  <c r="G107" i="1"/>
  <c r="F107" i="1"/>
  <c r="E107" i="1"/>
  <c r="D107" i="1"/>
  <c r="P106" i="1"/>
  <c r="O106" i="1"/>
  <c r="CT106" i="1" s="1"/>
  <c r="CU106" i="1" s="1"/>
  <c r="M106" i="1"/>
  <c r="L106" i="1"/>
  <c r="J106" i="1"/>
  <c r="N105" i="1"/>
  <c r="M105" i="1"/>
  <c r="L105" i="1"/>
  <c r="J105" i="1"/>
  <c r="P104" i="1"/>
  <c r="O104" i="1"/>
  <c r="CT104" i="1" s="1"/>
  <c r="CU104" i="1" s="1"/>
  <c r="M104" i="1"/>
  <c r="L104" i="1"/>
  <c r="J104" i="1"/>
  <c r="N103" i="1"/>
  <c r="M103" i="1"/>
  <c r="L103" i="1"/>
  <c r="J103" i="1"/>
  <c r="P102" i="1"/>
  <c r="O102" i="1"/>
  <c r="CT102" i="1" s="1"/>
  <c r="CU102" i="1" s="1"/>
  <c r="M102" i="1"/>
  <c r="L102" i="1"/>
  <c r="J102" i="1"/>
  <c r="K101" i="1"/>
  <c r="I101" i="1"/>
  <c r="H101" i="1"/>
  <c r="G101" i="1"/>
  <c r="F101" i="1"/>
  <c r="E101" i="1"/>
  <c r="D101" i="1"/>
  <c r="M170" i="1"/>
  <c r="P170" i="1"/>
  <c r="M169" i="1"/>
  <c r="K167" i="1"/>
  <c r="I167" i="1"/>
  <c r="H167" i="1"/>
  <c r="G167" i="1"/>
  <c r="F167" i="1"/>
  <c r="E167" i="1"/>
  <c r="D167" i="1"/>
  <c r="P178" i="1"/>
  <c r="O178" i="1"/>
  <c r="CT178" i="1" s="1"/>
  <c r="CU178" i="1" s="1"/>
  <c r="M178" i="1"/>
  <c r="L178" i="1"/>
  <c r="J178" i="1"/>
  <c r="P177" i="1"/>
  <c r="O177" i="1"/>
  <c r="O153" i="1" s="1"/>
  <c r="M177" i="1"/>
  <c r="L177" i="1"/>
  <c r="J177" i="1"/>
  <c r="P176" i="1"/>
  <c r="O176" i="1"/>
  <c r="CT176" i="1" s="1"/>
  <c r="CU176" i="1" s="1"/>
  <c r="M176" i="1"/>
  <c r="L176" i="1"/>
  <c r="J176" i="1"/>
  <c r="P175" i="1"/>
  <c r="O175" i="1"/>
  <c r="O151" i="1" s="1"/>
  <c r="M175" i="1"/>
  <c r="L175" i="1"/>
  <c r="J175" i="1"/>
  <c r="P174" i="1"/>
  <c r="O174" i="1"/>
  <c r="O150" i="1" s="1"/>
  <c r="M174" i="1"/>
  <c r="L174" i="1"/>
  <c r="J174" i="1"/>
  <c r="N173" i="1"/>
  <c r="K173" i="1"/>
  <c r="I173" i="1"/>
  <c r="H173" i="1"/>
  <c r="G173" i="1"/>
  <c r="F173" i="1"/>
  <c r="E173" i="1"/>
  <c r="D173" i="1"/>
  <c r="P230" i="1"/>
  <c r="O230" i="1"/>
  <c r="CT230" i="1" s="1"/>
  <c r="CU230" i="1" s="1"/>
  <c r="M230" i="1"/>
  <c r="L230" i="1"/>
  <c r="J230" i="1"/>
  <c r="M229" i="1"/>
  <c r="L229" i="1"/>
  <c r="J229" i="1"/>
  <c r="P228" i="1"/>
  <c r="O228" i="1"/>
  <c r="CT228" i="1" s="1"/>
  <c r="CU228" i="1" s="1"/>
  <c r="M228" i="1"/>
  <c r="L228" i="1"/>
  <c r="J228" i="1"/>
  <c r="P227" i="1"/>
  <c r="O227" i="1"/>
  <c r="CT227" i="1" s="1"/>
  <c r="CU227" i="1" s="1"/>
  <c r="M227" i="1"/>
  <c r="L227" i="1"/>
  <c r="J227" i="1"/>
  <c r="P226" i="1"/>
  <c r="O226" i="1"/>
  <c r="CT226" i="1" s="1"/>
  <c r="CU226" i="1" s="1"/>
  <c r="M226" i="1"/>
  <c r="L226" i="1"/>
  <c r="J226" i="1"/>
  <c r="K225" i="1"/>
  <c r="I225" i="1"/>
  <c r="H225" i="1"/>
  <c r="G225" i="1"/>
  <c r="F225" i="1"/>
  <c r="E225" i="1"/>
  <c r="D225" i="1"/>
  <c r="N99" i="1" l="1"/>
  <c r="N45" i="1" s="1"/>
  <c r="N39" i="1" s="1"/>
  <c r="CT174" i="1"/>
  <c r="CU174" i="1" s="1"/>
  <c r="CT175" i="1"/>
  <c r="CU175" i="1" s="1"/>
  <c r="CT177" i="1"/>
  <c r="CU177" i="1" s="1"/>
  <c r="N97" i="1"/>
  <c r="N43" i="1" s="1"/>
  <c r="N37" i="1" s="1"/>
  <c r="CT51" i="1"/>
  <c r="CU51" i="1" s="1"/>
  <c r="CT48" i="1"/>
  <c r="CU48" i="1" s="1"/>
  <c r="CT50" i="1"/>
  <c r="CU50" i="1" s="1"/>
  <c r="CT52" i="1"/>
  <c r="CU52" i="1" s="1"/>
  <c r="CU83" i="1"/>
  <c r="L83" i="1"/>
  <c r="M83" i="1"/>
  <c r="P109" i="1"/>
  <c r="P111" i="1"/>
  <c r="P32" i="1"/>
  <c r="P229" i="1"/>
  <c r="P73" i="1"/>
  <c r="P105" i="1"/>
  <c r="P103" i="1"/>
  <c r="L225" i="1"/>
  <c r="P173" i="1"/>
  <c r="P83" i="1"/>
  <c r="P29" i="1"/>
  <c r="O32" i="1"/>
  <c r="CT32" i="1" s="1"/>
  <c r="CU32" i="1" s="1"/>
  <c r="M65" i="1"/>
  <c r="P59" i="1"/>
  <c r="M77" i="1"/>
  <c r="N71" i="1"/>
  <c r="O71" i="1" s="1"/>
  <c r="O73" i="1"/>
  <c r="CT73" i="1" s="1"/>
  <c r="CU73" i="1" s="1"/>
  <c r="L47" i="1"/>
  <c r="O47" i="1"/>
  <c r="CT47" i="1" s="1"/>
  <c r="CU47" i="1" s="1"/>
  <c r="N225" i="1"/>
  <c r="O173" i="1"/>
  <c r="CT173" i="1" s="1"/>
  <c r="CU173" i="1" s="1"/>
  <c r="M101" i="1"/>
  <c r="M107" i="1"/>
  <c r="P77" i="1"/>
  <c r="P65" i="1"/>
  <c r="L53" i="1"/>
  <c r="M59" i="1"/>
  <c r="P47" i="1"/>
  <c r="M29" i="1"/>
  <c r="M173" i="1"/>
  <c r="L77" i="1"/>
  <c r="M71" i="1"/>
  <c r="O111" i="1"/>
  <c r="CT111" i="1" s="1"/>
  <c r="CU111" i="1" s="1"/>
  <c r="O105" i="1"/>
  <c r="CT105" i="1" s="1"/>
  <c r="CU105" i="1" s="1"/>
  <c r="L29" i="1"/>
  <c r="M167" i="1"/>
  <c r="O29" i="1"/>
  <c r="CT29" i="1" s="1"/>
  <c r="CU29" i="1" s="1"/>
  <c r="J29" i="1"/>
  <c r="M47" i="1"/>
  <c r="J47" i="1"/>
  <c r="M53" i="1"/>
  <c r="P55" i="1"/>
  <c r="J59" i="1"/>
  <c r="L59" i="1"/>
  <c r="J53" i="1"/>
  <c r="N53" i="1"/>
  <c r="O55" i="1"/>
  <c r="CT55" i="1" s="1"/>
  <c r="CU55" i="1" s="1"/>
  <c r="O59" i="1"/>
  <c r="CT59" i="1" s="1"/>
  <c r="CU59" i="1" s="1"/>
  <c r="J65" i="1"/>
  <c r="L65" i="1"/>
  <c r="O65" i="1"/>
  <c r="CT65" i="1" s="1"/>
  <c r="CU65" i="1" s="1"/>
  <c r="J71" i="1"/>
  <c r="L71" i="1"/>
  <c r="O77" i="1"/>
  <c r="CT77" i="1" s="1"/>
  <c r="CU77" i="1" s="1"/>
  <c r="J83" i="1"/>
  <c r="J77" i="1"/>
  <c r="J101" i="1"/>
  <c r="L101" i="1"/>
  <c r="N101" i="1"/>
  <c r="O103" i="1"/>
  <c r="CT103" i="1" s="1"/>
  <c r="CU103" i="1" s="1"/>
  <c r="J107" i="1"/>
  <c r="L107" i="1"/>
  <c r="N107" i="1"/>
  <c r="O109" i="1"/>
  <c r="CT109" i="1" s="1"/>
  <c r="CU109" i="1" s="1"/>
  <c r="P169" i="1"/>
  <c r="N167" i="1"/>
  <c r="J167" i="1"/>
  <c r="L167" i="1"/>
  <c r="CT169" i="1"/>
  <c r="CU169" i="1" s="1"/>
  <c r="O170" i="1"/>
  <c r="O152" i="1" s="1"/>
  <c r="J169" i="1"/>
  <c r="L169" i="1"/>
  <c r="J170" i="1"/>
  <c r="L170" i="1"/>
  <c r="J173" i="1"/>
  <c r="L173" i="1"/>
  <c r="M225" i="1"/>
  <c r="O229" i="1"/>
  <c r="CT229" i="1" s="1"/>
  <c r="CU229" i="1" s="1"/>
  <c r="J225" i="1"/>
  <c r="O242" i="1"/>
  <c r="CT242" i="1" s="1"/>
  <c r="CU242" i="1" s="1"/>
  <c r="M242" i="1"/>
  <c r="P241" i="1"/>
  <c r="O241" i="1"/>
  <c r="CT241" i="1" s="1"/>
  <c r="CU241" i="1" s="1"/>
  <c r="M241" i="1"/>
  <c r="L241" i="1"/>
  <c r="J241" i="1"/>
  <c r="P240" i="1"/>
  <c r="O240" i="1"/>
  <c r="CT240" i="1" s="1"/>
  <c r="CU240" i="1" s="1"/>
  <c r="M240" i="1"/>
  <c r="L240" i="1"/>
  <c r="J240" i="1"/>
  <c r="P239" i="1"/>
  <c r="O239" i="1"/>
  <c r="CT239" i="1" s="1"/>
  <c r="CU239" i="1" s="1"/>
  <c r="M239" i="1"/>
  <c r="L239" i="1"/>
  <c r="J239" i="1"/>
  <c r="O238" i="1"/>
  <c r="CT238" i="1" s="1"/>
  <c r="CU238" i="1" s="1"/>
  <c r="M238" i="1"/>
  <c r="N237" i="1"/>
  <c r="K237" i="1"/>
  <c r="I237" i="1"/>
  <c r="H237" i="1"/>
  <c r="G237" i="1"/>
  <c r="F237" i="1"/>
  <c r="E237" i="1"/>
  <c r="D237" i="1"/>
  <c r="P284" i="1"/>
  <c r="O284" i="1"/>
  <c r="CT284" i="1" s="1"/>
  <c r="CU284" i="1" s="1"/>
  <c r="M284" i="1"/>
  <c r="L284" i="1"/>
  <c r="J284" i="1"/>
  <c r="P283" i="1"/>
  <c r="O283" i="1"/>
  <c r="CT283" i="1" s="1"/>
  <c r="CU283" i="1" s="1"/>
  <c r="M283" i="1"/>
  <c r="L283" i="1"/>
  <c r="J283" i="1"/>
  <c r="P282" i="1"/>
  <c r="O282" i="1"/>
  <c r="CT282" i="1" s="1"/>
  <c r="CU282" i="1" s="1"/>
  <c r="M282" i="1"/>
  <c r="L282" i="1"/>
  <c r="J282" i="1"/>
  <c r="P281" i="1"/>
  <c r="O281" i="1"/>
  <c r="CT281" i="1" s="1"/>
  <c r="CU281" i="1" s="1"/>
  <c r="M281" i="1"/>
  <c r="L281" i="1"/>
  <c r="J281" i="1"/>
  <c r="P280" i="1"/>
  <c r="O280" i="1"/>
  <c r="CT280" i="1" s="1"/>
  <c r="CU280" i="1" s="1"/>
  <c r="N279" i="1"/>
  <c r="K279" i="1"/>
  <c r="I279" i="1"/>
  <c r="H279" i="1"/>
  <c r="G279" i="1"/>
  <c r="F279" i="1"/>
  <c r="E279" i="1"/>
  <c r="D279" i="1"/>
  <c r="P410" i="1"/>
  <c r="O410" i="1"/>
  <c r="M410" i="1"/>
  <c r="L410" i="1"/>
  <c r="J410" i="1"/>
  <c r="P409" i="1"/>
  <c r="O409" i="1"/>
  <c r="M409" i="1"/>
  <c r="L409" i="1"/>
  <c r="J409" i="1"/>
  <c r="P408" i="1"/>
  <c r="O408" i="1"/>
  <c r="M408" i="1"/>
  <c r="L408" i="1"/>
  <c r="J408" i="1"/>
  <c r="P407" i="1"/>
  <c r="O407" i="1"/>
  <c r="M407" i="1"/>
  <c r="L407" i="1"/>
  <c r="J407" i="1"/>
  <c r="F407" i="1"/>
  <c r="F405" i="1" s="1"/>
  <c r="P406" i="1"/>
  <c r="O406" i="1"/>
  <c r="M406" i="1"/>
  <c r="L406" i="1"/>
  <c r="J406" i="1"/>
  <c r="N405" i="1"/>
  <c r="K405" i="1"/>
  <c r="I405" i="1"/>
  <c r="H405" i="1"/>
  <c r="E405" i="1"/>
  <c r="D405" i="1"/>
  <c r="P416" i="1"/>
  <c r="O416" i="1"/>
  <c r="CT416" i="1" s="1"/>
  <c r="CU416" i="1" s="1"/>
  <c r="M416" i="1"/>
  <c r="L416" i="1"/>
  <c r="J416" i="1"/>
  <c r="P415" i="1"/>
  <c r="O415" i="1"/>
  <c r="CT415" i="1" s="1"/>
  <c r="CU415" i="1" s="1"/>
  <c r="M415" i="1"/>
  <c r="L415" i="1"/>
  <c r="J415" i="1"/>
  <c r="M414" i="1"/>
  <c r="L414" i="1"/>
  <c r="J414" i="1"/>
  <c r="M413" i="1"/>
  <c r="L413" i="1"/>
  <c r="J413" i="1"/>
  <c r="F413" i="1"/>
  <c r="F411" i="1" s="1"/>
  <c r="P412" i="1"/>
  <c r="O412" i="1"/>
  <c r="CT412" i="1" s="1"/>
  <c r="CU412" i="1" s="1"/>
  <c r="M412" i="1"/>
  <c r="L412" i="1"/>
  <c r="J412" i="1"/>
  <c r="K411" i="1"/>
  <c r="I411" i="1"/>
  <c r="H411" i="1"/>
  <c r="G411" i="1"/>
  <c r="E411" i="1"/>
  <c r="D411" i="1"/>
  <c r="P428" i="1"/>
  <c r="O428" i="1"/>
  <c r="CT428" i="1" s="1"/>
  <c r="CU428" i="1" s="1"/>
  <c r="M428" i="1"/>
  <c r="L428" i="1"/>
  <c r="J428" i="1"/>
  <c r="P427" i="1"/>
  <c r="O427" i="1"/>
  <c r="CT427" i="1" s="1"/>
  <c r="CU427" i="1" s="1"/>
  <c r="M427" i="1"/>
  <c r="L427" i="1"/>
  <c r="J427" i="1"/>
  <c r="P426" i="1"/>
  <c r="O426" i="1"/>
  <c r="CT426" i="1" s="1"/>
  <c r="CU426" i="1" s="1"/>
  <c r="M426" i="1"/>
  <c r="L426" i="1"/>
  <c r="J426" i="1"/>
  <c r="P425" i="1"/>
  <c r="O425" i="1"/>
  <c r="CT425" i="1" s="1"/>
  <c r="CU425" i="1" s="1"/>
  <c r="M425" i="1"/>
  <c r="L425" i="1"/>
  <c r="J425" i="1"/>
  <c r="F425" i="1"/>
  <c r="F423" i="1" s="1"/>
  <c r="P424" i="1"/>
  <c r="O424" i="1"/>
  <c r="CT424" i="1" s="1"/>
  <c r="CU424" i="1" s="1"/>
  <c r="M424" i="1"/>
  <c r="L424" i="1"/>
  <c r="J424" i="1"/>
  <c r="N423" i="1"/>
  <c r="K423" i="1"/>
  <c r="I423" i="1"/>
  <c r="H423" i="1"/>
  <c r="G423" i="1"/>
  <c r="E423" i="1"/>
  <c r="D423" i="1"/>
  <c r="O446" i="1"/>
  <c r="CT446" i="1" s="1"/>
  <c r="CU446" i="1" s="1"/>
  <c r="O445" i="1"/>
  <c r="CT445" i="1" s="1"/>
  <c r="CU445" i="1" s="1"/>
  <c r="M444" i="1"/>
  <c r="L444" i="1"/>
  <c r="J444" i="1"/>
  <c r="M443" i="1"/>
  <c r="F443" i="1"/>
  <c r="F441" i="1" s="1"/>
  <c r="M442" i="1"/>
  <c r="L442" i="1"/>
  <c r="J442" i="1"/>
  <c r="K441" i="1"/>
  <c r="I441" i="1"/>
  <c r="E441" i="1"/>
  <c r="D441" i="1"/>
  <c r="P464" i="1"/>
  <c r="O464" i="1"/>
  <c r="CT464" i="1" s="1"/>
  <c r="CU464" i="1" s="1"/>
  <c r="M464" i="1"/>
  <c r="L464" i="1"/>
  <c r="J464" i="1"/>
  <c r="P463" i="1"/>
  <c r="O463" i="1"/>
  <c r="CT463" i="1" s="1"/>
  <c r="CU463" i="1" s="1"/>
  <c r="M463" i="1"/>
  <c r="L463" i="1"/>
  <c r="J463" i="1"/>
  <c r="N462" i="1"/>
  <c r="N438" i="1" s="1"/>
  <c r="M462" i="1"/>
  <c r="L462" i="1"/>
  <c r="J462" i="1"/>
  <c r="N461" i="1"/>
  <c r="N437" i="1" s="1"/>
  <c r="M461" i="1"/>
  <c r="L461" i="1"/>
  <c r="J461" i="1"/>
  <c r="F461" i="1"/>
  <c r="F459" i="1" s="1"/>
  <c r="P460" i="1"/>
  <c r="O460" i="1"/>
  <c r="CT460" i="1" s="1"/>
  <c r="CU460" i="1" s="1"/>
  <c r="M460" i="1"/>
  <c r="L460" i="1"/>
  <c r="J460" i="1"/>
  <c r="K459" i="1"/>
  <c r="I459" i="1"/>
  <c r="H459" i="1"/>
  <c r="G459" i="1"/>
  <c r="E459" i="1"/>
  <c r="D459" i="1"/>
  <c r="P458" i="1"/>
  <c r="O458" i="1"/>
  <c r="CT458" i="1" s="1"/>
  <c r="CU458" i="1" s="1"/>
  <c r="M458" i="1"/>
  <c r="L458" i="1"/>
  <c r="J458" i="1"/>
  <c r="P457" i="1"/>
  <c r="O457" i="1"/>
  <c r="CT457" i="1" s="1"/>
  <c r="CU457" i="1" s="1"/>
  <c r="M457" i="1"/>
  <c r="L457" i="1"/>
  <c r="J457" i="1"/>
  <c r="P456" i="1"/>
  <c r="O456" i="1"/>
  <c r="CT456" i="1" s="1"/>
  <c r="CU456" i="1" s="1"/>
  <c r="M456" i="1"/>
  <c r="L456" i="1"/>
  <c r="J456" i="1"/>
  <c r="P455" i="1"/>
  <c r="O455" i="1"/>
  <c r="CT455" i="1" s="1"/>
  <c r="CU455" i="1" s="1"/>
  <c r="M455" i="1"/>
  <c r="L455" i="1"/>
  <c r="J455" i="1"/>
  <c r="F455" i="1"/>
  <c r="F453" i="1" s="1"/>
  <c r="N454" i="1"/>
  <c r="N436" i="1" s="1"/>
  <c r="M454" i="1"/>
  <c r="L454" i="1"/>
  <c r="J454" i="1"/>
  <c r="K453" i="1"/>
  <c r="I453" i="1"/>
  <c r="H453" i="1"/>
  <c r="G453" i="1"/>
  <c r="E453" i="1"/>
  <c r="D453" i="1"/>
  <c r="P782" i="1"/>
  <c r="O782" i="1"/>
  <c r="O776" i="1" s="1"/>
  <c r="M782" i="1"/>
  <c r="L782" i="1"/>
  <c r="J782" i="1"/>
  <c r="P781" i="1"/>
  <c r="O781" i="1"/>
  <c r="O775" i="1" s="1"/>
  <c r="M781" i="1"/>
  <c r="L781" i="1"/>
  <c r="J781" i="1"/>
  <c r="P780" i="1"/>
  <c r="O780" i="1"/>
  <c r="O774" i="1" s="1"/>
  <c r="M780" i="1"/>
  <c r="L780" i="1"/>
  <c r="J780" i="1"/>
  <c r="P779" i="1"/>
  <c r="O779" i="1"/>
  <c r="O773" i="1" s="1"/>
  <c r="M779" i="1"/>
  <c r="L779" i="1"/>
  <c r="J779" i="1"/>
  <c r="P778" i="1"/>
  <c r="O778" i="1"/>
  <c r="O772" i="1" s="1"/>
  <c r="M778" i="1"/>
  <c r="L778" i="1"/>
  <c r="J778" i="1"/>
  <c r="N777" i="1"/>
  <c r="M777" i="1"/>
  <c r="H777" i="1"/>
  <c r="T771" i="1" s="1"/>
  <c r="G777" i="1"/>
  <c r="T411" i="1" l="1"/>
  <c r="T393" i="1"/>
  <c r="T399" i="1"/>
  <c r="T447" i="1"/>
  <c r="CT170" i="1"/>
  <c r="CU170" i="1" s="1"/>
  <c r="CT779" i="1"/>
  <c r="CU779" i="1" s="1"/>
  <c r="CJ779" i="1"/>
  <c r="CT780" i="1"/>
  <c r="CU780" i="1" s="1"/>
  <c r="CJ780" i="1"/>
  <c r="CT782" i="1"/>
  <c r="CU782" i="1" s="1"/>
  <c r="CJ782" i="1"/>
  <c r="CT781" i="1"/>
  <c r="CU781" i="1" s="1"/>
  <c r="CJ781" i="1"/>
  <c r="CT778" i="1"/>
  <c r="CU778" i="1" s="1"/>
  <c r="CJ778" i="1"/>
  <c r="P454" i="1"/>
  <c r="CT409" i="1"/>
  <c r="CU409" i="1" s="1"/>
  <c r="CT408" i="1"/>
  <c r="CU408" i="1" s="1"/>
  <c r="P167" i="1"/>
  <c r="P444" i="1"/>
  <c r="CT406" i="1"/>
  <c r="CU406" i="1" s="1"/>
  <c r="CT407" i="1"/>
  <c r="CU407" i="1" s="1"/>
  <c r="CT410" i="1"/>
  <c r="CU410" i="1" s="1"/>
  <c r="P71" i="1"/>
  <c r="CT71" i="1"/>
  <c r="CU71" i="1" s="1"/>
  <c r="M776" i="1"/>
  <c r="P461" i="1"/>
  <c r="P462" i="1"/>
  <c r="G441" i="1"/>
  <c r="G395" i="1"/>
  <c r="M775" i="1"/>
  <c r="O225" i="1"/>
  <c r="CT225" i="1" s="1"/>
  <c r="CU225" i="1" s="1"/>
  <c r="P225" i="1"/>
  <c r="M459" i="1"/>
  <c r="O423" i="1"/>
  <c r="CT423" i="1" s="1"/>
  <c r="CU423" i="1" s="1"/>
  <c r="L453" i="1"/>
  <c r="M423" i="1"/>
  <c r="P414" i="1"/>
  <c r="P413" i="1"/>
  <c r="N453" i="1"/>
  <c r="O777" i="1"/>
  <c r="CT777" i="1" s="1"/>
  <c r="CU777" i="1" s="1"/>
  <c r="H441" i="1"/>
  <c r="L459" i="1"/>
  <c r="N411" i="1"/>
  <c r="P405" i="1"/>
  <c r="P279" i="1"/>
  <c r="O237" i="1"/>
  <c r="CT237" i="1" s="1"/>
  <c r="CU237" i="1" s="1"/>
  <c r="M441" i="1"/>
  <c r="M237" i="1"/>
  <c r="L411" i="1"/>
  <c r="O279" i="1"/>
  <c r="CT279" i="1" s="1"/>
  <c r="CU279" i="1" s="1"/>
  <c r="P53" i="1"/>
  <c r="O53" i="1"/>
  <c r="CT53" i="1" s="1"/>
  <c r="CU53" i="1" s="1"/>
  <c r="O101" i="1"/>
  <c r="CT101" i="1" s="1"/>
  <c r="CU101" i="1" s="1"/>
  <c r="P101" i="1"/>
  <c r="O107" i="1"/>
  <c r="CT107" i="1" s="1"/>
  <c r="CU107" i="1" s="1"/>
  <c r="P107" i="1"/>
  <c r="O167" i="1"/>
  <c r="CT167" i="1" s="1"/>
  <c r="CU167" i="1" s="1"/>
  <c r="P777" i="1"/>
  <c r="M453" i="1"/>
  <c r="N459" i="1"/>
  <c r="O442" i="1"/>
  <c r="CT442" i="1" s="1"/>
  <c r="CU442" i="1" s="1"/>
  <c r="P423" i="1"/>
  <c r="M411" i="1"/>
  <c r="O405" i="1"/>
  <c r="CT405" i="1" s="1"/>
  <c r="CU405" i="1" s="1"/>
  <c r="L405" i="1"/>
  <c r="L279" i="1"/>
  <c r="P237" i="1"/>
  <c r="J237" i="1"/>
  <c r="L237" i="1"/>
  <c r="M279" i="1"/>
  <c r="J279" i="1"/>
  <c r="M405" i="1"/>
  <c r="J405" i="1"/>
  <c r="O413" i="1"/>
  <c r="CT413" i="1" s="1"/>
  <c r="CU413" i="1" s="1"/>
  <c r="O414" i="1"/>
  <c r="CT414" i="1" s="1"/>
  <c r="CU414" i="1" s="1"/>
  <c r="J411" i="1"/>
  <c r="J423" i="1"/>
  <c r="L423" i="1"/>
  <c r="P443" i="1"/>
  <c r="N441" i="1"/>
  <c r="P442" i="1"/>
  <c r="J443" i="1"/>
  <c r="O443" i="1"/>
  <c r="CT443" i="1" s="1"/>
  <c r="CU443" i="1" s="1"/>
  <c r="O444" i="1"/>
  <c r="CT444" i="1" s="1"/>
  <c r="CU444" i="1" s="1"/>
  <c r="L443" i="1"/>
  <c r="O454" i="1"/>
  <c r="CT454" i="1" s="1"/>
  <c r="CU454" i="1" s="1"/>
  <c r="O461" i="1"/>
  <c r="CT461" i="1" s="1"/>
  <c r="CU461" i="1" s="1"/>
  <c r="O462" i="1"/>
  <c r="CT462" i="1" s="1"/>
  <c r="CU462" i="1" s="1"/>
  <c r="J453" i="1"/>
  <c r="J459" i="1"/>
  <c r="L777" i="1"/>
  <c r="J777" i="1"/>
  <c r="J441" i="1" l="1"/>
  <c r="CJ777" i="1"/>
  <c r="O453" i="1"/>
  <c r="CT453" i="1" s="1"/>
  <c r="CU453" i="1" s="1"/>
  <c r="P411" i="1"/>
  <c r="N394" i="1"/>
  <c r="N767" i="1"/>
  <c r="N397" i="1"/>
  <c r="N768" i="1"/>
  <c r="P459" i="1"/>
  <c r="O411" i="1"/>
  <c r="CT411" i="1" s="1"/>
  <c r="CU411" i="1" s="1"/>
  <c r="O441" i="1"/>
  <c r="CT441" i="1" s="1"/>
  <c r="CU441" i="1" s="1"/>
  <c r="P441" i="1"/>
  <c r="L441" i="1"/>
  <c r="P453" i="1"/>
  <c r="O459" i="1"/>
  <c r="CT459" i="1" s="1"/>
  <c r="CU459" i="1" s="1"/>
  <c r="N395" i="1" l="1"/>
  <c r="N396" i="1"/>
  <c r="J772" i="1" l="1"/>
  <c r="L772" i="1"/>
  <c r="N769" i="1" l="1"/>
  <c r="N770" i="1"/>
  <c r="N766" i="1"/>
  <c r="CT772" i="1" l="1"/>
  <c r="CU772" i="1" s="1"/>
  <c r="CT775" i="1"/>
  <c r="CU775" i="1" s="1"/>
  <c r="CJ775" i="1"/>
  <c r="CT776" i="1"/>
  <c r="CU776" i="1" s="1"/>
  <c r="CJ776" i="1"/>
  <c r="CJ772" i="1" l="1"/>
  <c r="CT773" i="1"/>
  <c r="CU773" i="1" s="1"/>
  <c r="CJ773" i="1"/>
  <c r="CT774" i="1"/>
  <c r="CU774" i="1" s="1"/>
  <c r="CJ774" i="1"/>
  <c r="N201" i="1"/>
  <c r="O100" i="1" l="1"/>
  <c r="CT100" i="1" l="1"/>
  <c r="CU100" i="1" s="1"/>
  <c r="O46" i="1"/>
  <c r="O96" i="1"/>
  <c r="O98" i="1"/>
  <c r="CT98" i="1" l="1"/>
  <c r="CU98" i="1" s="1"/>
  <c r="O44" i="1"/>
  <c r="CT96" i="1"/>
  <c r="CU96" i="1" s="1"/>
  <c r="O42" i="1"/>
  <c r="CJ464" i="1" l="1"/>
  <c r="CJ463" i="1"/>
  <c r="CJ462" i="1"/>
  <c r="CJ461" i="1"/>
  <c r="CJ460" i="1"/>
  <c r="CJ428" i="1"/>
  <c r="CJ427" i="1"/>
  <c r="CJ426" i="1"/>
  <c r="CJ425" i="1"/>
  <c r="CJ424" i="1"/>
  <c r="T416" i="1"/>
  <c r="T415" i="1"/>
  <c r="T414" i="1"/>
  <c r="T413" i="1"/>
  <c r="CJ416" i="1"/>
  <c r="CJ415" i="1"/>
  <c r="CJ414" i="1"/>
  <c r="CJ413" i="1"/>
  <c r="T412" i="1"/>
  <c r="CJ412" i="1"/>
  <c r="CJ410" i="1"/>
  <c r="CJ409" i="1"/>
  <c r="CJ408" i="1"/>
  <c r="CJ407" i="1"/>
  <c r="CJ406" i="1"/>
  <c r="CJ284" i="1"/>
  <c r="CJ283" i="1"/>
  <c r="CJ282" i="1"/>
  <c r="CJ281" i="1"/>
  <c r="CJ280" i="1"/>
  <c r="CJ242" i="1"/>
  <c r="CJ241" i="1"/>
  <c r="CJ240" i="1"/>
  <c r="CJ239" i="1"/>
  <c r="CJ238" i="1"/>
  <c r="O124" i="1"/>
  <c r="M124" i="1"/>
  <c r="L124" i="1"/>
  <c r="J124" i="1"/>
  <c r="O123" i="1"/>
  <c r="O117" i="1" s="1"/>
  <c r="M123" i="1"/>
  <c r="L123" i="1"/>
  <c r="J123" i="1"/>
  <c r="O122" i="1"/>
  <c r="M122" i="1"/>
  <c r="L122" i="1"/>
  <c r="J122" i="1"/>
  <c r="O121" i="1"/>
  <c r="O115" i="1" s="1"/>
  <c r="M121" i="1"/>
  <c r="L121" i="1"/>
  <c r="J121" i="1"/>
  <c r="O120" i="1"/>
  <c r="M120" i="1"/>
  <c r="L120" i="1"/>
  <c r="J120" i="1"/>
  <c r="F119" i="1"/>
  <c r="E119" i="1"/>
  <c r="D119" i="1"/>
  <c r="CJ64" i="1"/>
  <c r="CJ63" i="1"/>
  <c r="CJ62" i="1"/>
  <c r="CL61" i="1"/>
  <c r="CG61" i="1"/>
  <c r="CJ61" i="1"/>
  <c r="CJ60" i="1"/>
  <c r="CG59" i="1"/>
  <c r="CJ58" i="1"/>
  <c r="CJ57" i="1"/>
  <c r="CJ56" i="1"/>
  <c r="CL55" i="1"/>
  <c r="CG55" i="1"/>
  <c r="CJ54" i="1"/>
  <c r="CJ52" i="1"/>
  <c r="CJ51" i="1"/>
  <c r="CJ50" i="1"/>
  <c r="CG49" i="1"/>
  <c r="CJ49" i="1"/>
  <c r="CJ48" i="1"/>
  <c r="O118" i="1" l="1"/>
  <c r="O40" i="1" s="1"/>
  <c r="O114" i="1"/>
  <c r="O36" i="1" s="1"/>
  <c r="O116" i="1"/>
  <c r="O38" i="1" s="1"/>
  <c r="O119" i="1"/>
  <c r="CJ119" i="1" s="1"/>
  <c r="CJ120" i="1"/>
  <c r="CT120" i="1"/>
  <c r="CU120" i="1" s="1"/>
  <c r="CJ124" i="1"/>
  <c r="CT124" i="1"/>
  <c r="CU124" i="1" s="1"/>
  <c r="CJ123" i="1"/>
  <c r="CT123" i="1"/>
  <c r="CU123" i="1" s="1"/>
  <c r="CJ122" i="1"/>
  <c r="CT122" i="1"/>
  <c r="CU122" i="1" s="1"/>
  <c r="CJ121" i="1"/>
  <c r="CT121" i="1"/>
  <c r="CU121" i="1" s="1"/>
  <c r="CG411" i="1"/>
  <c r="CJ405" i="1"/>
  <c r="CJ411" i="1"/>
  <c r="M119" i="1"/>
  <c r="CJ237" i="1"/>
  <c r="CJ279" i="1"/>
  <c r="CJ423" i="1"/>
  <c r="CJ459" i="1"/>
  <c r="J119" i="1"/>
  <c r="L119" i="1"/>
  <c r="CJ47" i="1"/>
  <c r="CJ55" i="1"/>
  <c r="CJ59" i="1"/>
  <c r="CJ53" i="1"/>
  <c r="CT119" i="1" l="1"/>
  <c r="CU119" i="1" s="1"/>
  <c r="P202" i="1" l="1"/>
  <c r="O202" i="1"/>
  <c r="M202" i="1"/>
  <c r="L202" i="1"/>
  <c r="J202" i="1"/>
  <c r="CG201" i="1"/>
  <c r="P201" i="1"/>
  <c r="O201" i="1"/>
  <c r="M201" i="1"/>
  <c r="L201" i="1"/>
  <c r="J201" i="1"/>
  <c r="P200" i="1"/>
  <c r="O200" i="1"/>
  <c r="M200" i="1"/>
  <c r="L200" i="1"/>
  <c r="J200" i="1"/>
  <c r="CG199" i="1"/>
  <c r="CG200" i="1" s="1"/>
  <c r="M199" i="1"/>
  <c r="L199" i="1"/>
  <c r="J199" i="1"/>
  <c r="CG198" i="1"/>
  <c r="M198" i="1"/>
  <c r="L198" i="1"/>
  <c r="J198" i="1"/>
  <c r="N197" i="1"/>
  <c r="K197" i="1"/>
  <c r="I197" i="1"/>
  <c r="H197" i="1"/>
  <c r="CG178" i="1"/>
  <c r="CJ178" i="1"/>
  <c r="CG177" i="1"/>
  <c r="CJ177" i="1"/>
  <c r="CG176" i="1"/>
  <c r="CJ176" i="1"/>
  <c r="CG175" i="1"/>
  <c r="CJ175" i="1"/>
  <c r="CG174" i="1"/>
  <c r="CJ174" i="1"/>
  <c r="CJ172" i="1"/>
  <c r="CG172" i="1"/>
  <c r="CJ171" i="1"/>
  <c r="CG171" i="1"/>
  <c r="CG169" i="1"/>
  <c r="CJ168" i="1"/>
  <c r="CG168" i="1"/>
  <c r="CJ112" i="1"/>
  <c r="CJ110" i="1"/>
  <c r="CJ108" i="1"/>
  <c r="CJ106" i="1"/>
  <c r="CJ104" i="1"/>
  <c r="CJ102" i="1"/>
  <c r="O97" i="1"/>
  <c r="CG82" i="1"/>
  <c r="CJ82" i="1"/>
  <c r="CG81" i="1"/>
  <c r="CJ81" i="1"/>
  <c r="CG80" i="1"/>
  <c r="CJ80" i="1"/>
  <c r="CJ79" i="1"/>
  <c r="CG78" i="1"/>
  <c r="CJ78" i="1"/>
  <c r="CJ76" i="1"/>
  <c r="CJ75" i="1"/>
  <c r="CJ74" i="1"/>
  <c r="CG73" i="1"/>
  <c r="CJ72" i="1"/>
  <c r="CJ70" i="1"/>
  <c r="CJ69" i="1"/>
  <c r="CJ68" i="1"/>
  <c r="CG67" i="1"/>
  <c r="CJ67" i="1"/>
  <c r="CJ66" i="1"/>
  <c r="T34" i="1"/>
  <c r="CJ34" i="1"/>
  <c r="T33" i="1"/>
  <c r="CJ33" i="1"/>
  <c r="CG32" i="1"/>
  <c r="T32" i="1"/>
  <c r="CJ32" i="1"/>
  <c r="T31" i="1"/>
  <c r="CJ31" i="1"/>
  <c r="T30" i="1"/>
  <c r="CJ30" i="1"/>
  <c r="CT97" i="1" l="1"/>
  <c r="CU97" i="1" s="1"/>
  <c r="O43" i="1"/>
  <c r="O37" i="1" s="1"/>
  <c r="CJ200" i="1"/>
  <c r="CT200" i="1"/>
  <c r="CU200" i="1" s="1"/>
  <c r="CJ201" i="1"/>
  <c r="CT201" i="1"/>
  <c r="CU201" i="1" s="1"/>
  <c r="CJ202" i="1"/>
  <c r="CT202" i="1"/>
  <c r="CU202" i="1" s="1"/>
  <c r="O99" i="1"/>
  <c r="L197" i="1"/>
  <c r="CG197" i="1"/>
  <c r="CJ65" i="1"/>
  <c r="CG77" i="1"/>
  <c r="CJ101" i="1"/>
  <c r="CJ107" i="1"/>
  <c r="CJ173" i="1"/>
  <c r="CJ73" i="1"/>
  <c r="CJ109" i="1"/>
  <c r="M197" i="1"/>
  <c r="CJ103" i="1"/>
  <c r="CG170" i="1"/>
  <c r="CG173" i="1"/>
  <c r="CG31" i="1"/>
  <c r="CG167" i="1"/>
  <c r="O198" i="1"/>
  <c r="O199" i="1"/>
  <c r="J197" i="1"/>
  <c r="P197" i="1"/>
  <c r="CJ169" i="1"/>
  <c r="CJ170" i="1"/>
  <c r="CJ105" i="1"/>
  <c r="CJ111" i="1"/>
  <c r="CJ71" i="1"/>
  <c r="CJ77" i="1"/>
  <c r="CJ29" i="1"/>
  <c r="T29" i="1"/>
  <c r="CT99" i="1" l="1"/>
  <c r="CU99" i="1" s="1"/>
  <c r="O45" i="1"/>
  <c r="O39" i="1" s="1"/>
  <c r="CJ198" i="1"/>
  <c r="CT198" i="1"/>
  <c r="CU198" i="1" s="1"/>
  <c r="CJ199" i="1"/>
  <c r="CT199" i="1"/>
  <c r="CU199" i="1" s="1"/>
  <c r="O197" i="1"/>
  <c r="CJ167" i="1"/>
  <c r="I40" i="1"/>
  <c r="M40" i="1" s="1"/>
  <c r="H40" i="1"/>
  <c r="G40" i="1"/>
  <c r="F118" i="1"/>
  <c r="E118" i="1"/>
  <c r="D118" i="1"/>
  <c r="I39" i="1"/>
  <c r="M39" i="1" s="1"/>
  <c r="H39" i="1"/>
  <c r="G39" i="1"/>
  <c r="F117" i="1"/>
  <c r="E117" i="1"/>
  <c r="D117" i="1"/>
  <c r="I38" i="1"/>
  <c r="M38" i="1" s="1"/>
  <c r="F116" i="1"/>
  <c r="E116" i="1"/>
  <c r="D116" i="1"/>
  <c r="I37" i="1"/>
  <c r="M37" i="1" s="1"/>
  <c r="H37" i="1"/>
  <c r="G37" i="1"/>
  <c r="F115" i="1"/>
  <c r="E115" i="1"/>
  <c r="D115" i="1"/>
  <c r="I36" i="1"/>
  <c r="M36" i="1" s="1"/>
  <c r="H36" i="1"/>
  <c r="F114" i="1"/>
  <c r="E114" i="1"/>
  <c r="D114" i="1"/>
  <c r="F95" i="1"/>
  <c r="E95" i="1"/>
  <c r="D95" i="1"/>
  <c r="F46" i="1"/>
  <c r="E46" i="1"/>
  <c r="D46" i="1"/>
  <c r="F45" i="1"/>
  <c r="E45" i="1"/>
  <c r="D45" i="1"/>
  <c r="F44" i="1"/>
  <c r="F38" i="1" s="1"/>
  <c r="E44" i="1"/>
  <c r="E38" i="1" s="1"/>
  <c r="D44" i="1"/>
  <c r="D38" i="1" s="1"/>
  <c r="F43" i="1"/>
  <c r="F37" i="1" s="1"/>
  <c r="E43" i="1"/>
  <c r="E37" i="1" s="1"/>
  <c r="D43" i="1"/>
  <c r="D37" i="1" s="1"/>
  <c r="F42" i="1"/>
  <c r="E42" i="1"/>
  <c r="D42" i="1"/>
  <c r="P116" i="1" l="1"/>
  <c r="H38" i="1"/>
  <c r="D113" i="1"/>
  <c r="H113" i="1"/>
  <c r="G113" i="1"/>
  <c r="L42" i="1"/>
  <c r="P42" i="1"/>
  <c r="CJ197" i="1"/>
  <c r="CT197" i="1"/>
  <c r="CU197" i="1" s="1"/>
  <c r="P44" i="1"/>
  <c r="J42" i="1"/>
  <c r="D35" i="1"/>
  <c r="F35" i="1"/>
  <c r="F41" i="1"/>
  <c r="G95" i="1"/>
  <c r="I95" i="1"/>
  <c r="M100" i="1"/>
  <c r="E35" i="1"/>
  <c r="E41" i="1"/>
  <c r="E113" i="1"/>
  <c r="P97" i="1"/>
  <c r="F113" i="1"/>
  <c r="M115" i="1"/>
  <c r="P99" i="1"/>
  <c r="D41" i="1"/>
  <c r="I113" i="1"/>
  <c r="M117" i="1"/>
  <c r="L97" i="1"/>
  <c r="L99" i="1"/>
  <c r="K113" i="1"/>
  <c r="M114" i="1"/>
  <c r="M118" i="1"/>
  <c r="M96" i="1"/>
  <c r="M98" i="1"/>
  <c r="M116" i="1"/>
  <c r="N95" i="1"/>
  <c r="P114" i="1"/>
  <c r="P118" i="1"/>
  <c r="K95" i="1"/>
  <c r="H95" i="1"/>
  <c r="J96" i="1"/>
  <c r="L96" i="1"/>
  <c r="P96" i="1"/>
  <c r="J97" i="1"/>
  <c r="M97" i="1"/>
  <c r="CJ97" i="1"/>
  <c r="CJ98" i="1"/>
  <c r="J98" i="1"/>
  <c r="L98" i="1"/>
  <c r="P98" i="1"/>
  <c r="J99" i="1"/>
  <c r="M99" i="1"/>
  <c r="J100" i="1"/>
  <c r="CJ100" i="1"/>
  <c r="N113" i="1"/>
  <c r="P115" i="1"/>
  <c r="P117" i="1"/>
  <c r="L100" i="1"/>
  <c r="P100" i="1"/>
  <c r="CJ114" i="1"/>
  <c r="J114" i="1"/>
  <c r="L114" i="1"/>
  <c r="CJ115" i="1"/>
  <c r="J115" i="1"/>
  <c r="L115" i="1"/>
  <c r="CJ116" i="1"/>
  <c r="J116" i="1"/>
  <c r="L116" i="1"/>
  <c r="CJ117" i="1"/>
  <c r="J117" i="1"/>
  <c r="L117" i="1"/>
  <c r="CJ118" i="1"/>
  <c r="J118" i="1"/>
  <c r="L118" i="1"/>
  <c r="L113" i="1" l="1"/>
  <c r="J44" i="1"/>
  <c r="J113" i="1"/>
  <c r="P38" i="1"/>
  <c r="P36" i="1"/>
  <c r="CT115" i="1"/>
  <c r="CU115" i="1" s="1"/>
  <c r="CT118" i="1"/>
  <c r="CU118" i="1" s="1"/>
  <c r="CT114" i="1"/>
  <c r="CU114" i="1" s="1"/>
  <c r="O113" i="1"/>
  <c r="CT113" i="1" s="1"/>
  <c r="CU113" i="1" s="1"/>
  <c r="CT117" i="1"/>
  <c r="CU117" i="1" s="1"/>
  <c r="CT116" i="1"/>
  <c r="CU116" i="1" s="1"/>
  <c r="G41" i="1"/>
  <c r="M42" i="1"/>
  <c r="CT42" i="1"/>
  <c r="CU42" i="1" s="1"/>
  <c r="CT46" i="1"/>
  <c r="CU46" i="1" s="1"/>
  <c r="CT39" i="1"/>
  <c r="CT43" i="1"/>
  <c r="CU43" i="1" s="1"/>
  <c r="CT44" i="1"/>
  <c r="CU44" i="1" s="1"/>
  <c r="J36" i="1"/>
  <c r="J95" i="1"/>
  <c r="P43" i="1"/>
  <c r="I41" i="1"/>
  <c r="J43" i="1"/>
  <c r="M113" i="1"/>
  <c r="G35" i="1"/>
  <c r="CJ99" i="1"/>
  <c r="L95" i="1"/>
  <c r="M95" i="1"/>
  <c r="H41" i="1"/>
  <c r="L46" i="1"/>
  <c r="M46" i="1"/>
  <c r="P95" i="1"/>
  <c r="CG38" i="1"/>
  <c r="CG36" i="1"/>
  <c r="P113" i="1"/>
  <c r="P46" i="1"/>
  <c r="L45" i="1"/>
  <c r="M45" i="1"/>
  <c r="M44" i="1"/>
  <c r="L44" i="1"/>
  <c r="M43" i="1"/>
  <c r="L43" i="1"/>
  <c r="K41" i="1"/>
  <c r="CJ96" i="1"/>
  <c r="J46" i="1"/>
  <c r="J45" i="1"/>
  <c r="P37" i="1" l="1"/>
  <c r="P40" i="1"/>
  <c r="CG37" i="1"/>
  <c r="J38" i="1"/>
  <c r="CU39" i="1"/>
  <c r="J37" i="1"/>
  <c r="CJ113" i="1"/>
  <c r="CT45" i="1"/>
  <c r="CU45" i="1" s="1"/>
  <c r="CJ46" i="1"/>
  <c r="CJ40" i="1"/>
  <c r="CJ43" i="1"/>
  <c r="CJ37" i="1"/>
  <c r="CJ44" i="1"/>
  <c r="CJ38" i="1"/>
  <c r="CJ42" i="1"/>
  <c r="CJ36" i="1"/>
  <c r="I35" i="1"/>
  <c r="CV222" i="1"/>
  <c r="CK42" i="1"/>
  <c r="P45" i="1"/>
  <c r="CJ45" i="1"/>
  <c r="N41" i="1"/>
  <c r="O95" i="1"/>
  <c r="L36" i="1"/>
  <c r="K35" i="1"/>
  <c r="P39" i="1"/>
  <c r="N35" i="1"/>
  <c r="CJ39" i="1"/>
  <c r="CG39" i="1"/>
  <c r="J39" i="1"/>
  <c r="CG40" i="1"/>
  <c r="J40" i="1"/>
  <c r="M41" i="1"/>
  <c r="L41" i="1"/>
  <c r="L37" i="1"/>
  <c r="L38" i="1"/>
  <c r="L39" i="1"/>
  <c r="H35" i="1"/>
  <c r="J41" i="1"/>
  <c r="L40" i="1"/>
  <c r="CJ639" i="1"/>
  <c r="CJ640" i="1"/>
  <c r="CJ641" i="1"/>
  <c r="CJ642" i="1"/>
  <c r="CJ643" i="1"/>
  <c r="CJ644" i="1"/>
  <c r="CJ925" i="1"/>
  <c r="CJ926" i="1"/>
  <c r="CJ927" i="1"/>
  <c r="CJ928" i="1"/>
  <c r="CJ929" i="1"/>
  <c r="CJ930" i="1"/>
  <c r="CJ931" i="1"/>
  <c r="CJ932" i="1"/>
  <c r="CJ933" i="1"/>
  <c r="CJ934" i="1"/>
  <c r="CJ935" i="1"/>
  <c r="CJ936" i="1"/>
  <c r="CJ937" i="1"/>
  <c r="CJ938" i="1"/>
  <c r="CJ939" i="1"/>
  <c r="CJ940" i="1"/>
  <c r="CJ941" i="1"/>
  <c r="CJ942" i="1"/>
  <c r="CJ943" i="1"/>
  <c r="CJ944" i="1"/>
  <c r="CJ945" i="1"/>
  <c r="CJ946" i="1"/>
  <c r="CJ947" i="1"/>
  <c r="CJ948" i="1"/>
  <c r="CJ949" i="1"/>
  <c r="CJ950" i="1"/>
  <c r="CJ951" i="1"/>
  <c r="CJ952" i="1"/>
  <c r="CJ953" i="1"/>
  <c r="CJ954" i="1"/>
  <c r="N154" i="1"/>
  <c r="K154" i="1"/>
  <c r="H154" i="1"/>
  <c r="I154" i="1"/>
  <c r="G154" i="1"/>
  <c r="CJ95" i="1" l="1"/>
  <c r="CT95" i="1"/>
  <c r="CU95" i="1" s="1"/>
  <c r="CT38" i="1"/>
  <c r="CU38" i="1" s="1"/>
  <c r="CT36" i="1"/>
  <c r="CU36" i="1" s="1"/>
  <c r="CT40" i="1"/>
  <c r="CU40" i="1" s="1"/>
  <c r="O41" i="1"/>
  <c r="CJ41" i="1" s="1"/>
  <c r="CT37" i="1"/>
  <c r="CU37" i="1" s="1"/>
  <c r="O35" i="1"/>
  <c r="CJ35" i="1" s="1"/>
  <c r="P41" i="1"/>
  <c r="CG35" i="1"/>
  <c r="J35" i="1"/>
  <c r="P35" i="1"/>
  <c r="L35" i="1"/>
  <c r="M35" i="1"/>
  <c r="CJ458" i="1"/>
  <c r="CJ457" i="1"/>
  <c r="CJ456" i="1"/>
  <c r="CJ455" i="1"/>
  <c r="CJ446" i="1"/>
  <c r="CJ445" i="1"/>
  <c r="F437" i="1"/>
  <c r="F435" i="1" s="1"/>
  <c r="E435" i="1"/>
  <c r="D435" i="1"/>
  <c r="F419" i="1"/>
  <c r="F417" i="1" s="1"/>
  <c r="E417" i="1"/>
  <c r="D417" i="1"/>
  <c r="F401" i="1"/>
  <c r="F399" i="1" s="1"/>
  <c r="E399" i="1"/>
  <c r="D399" i="1"/>
  <c r="P272" i="1"/>
  <c r="P271" i="1"/>
  <c r="P270" i="1"/>
  <c r="P269" i="1"/>
  <c r="N278" i="1"/>
  <c r="N272" i="1" s="1"/>
  <c r="K278" i="1"/>
  <c r="K272" i="1" s="1"/>
  <c r="I278" i="1"/>
  <c r="I272" i="1" s="1"/>
  <c r="H278" i="1"/>
  <c r="H272" i="1" s="1"/>
  <c r="G278" i="1"/>
  <c r="G272" i="1" s="1"/>
  <c r="N277" i="1"/>
  <c r="N271" i="1" s="1"/>
  <c r="K277" i="1"/>
  <c r="K271" i="1" s="1"/>
  <c r="I277" i="1"/>
  <c r="I271" i="1" s="1"/>
  <c r="H277" i="1"/>
  <c r="H271" i="1" s="1"/>
  <c r="G277" i="1"/>
  <c r="G271" i="1" s="1"/>
  <c r="N276" i="1"/>
  <c r="N270" i="1" s="1"/>
  <c r="K276" i="1"/>
  <c r="I276" i="1"/>
  <c r="H276" i="1"/>
  <c r="H270" i="1" s="1"/>
  <c r="G276" i="1"/>
  <c r="G270" i="1" s="1"/>
  <c r="N275" i="1"/>
  <c r="N269" i="1" s="1"/>
  <c r="K275" i="1"/>
  <c r="K269" i="1" s="1"/>
  <c r="I275" i="1"/>
  <c r="I269" i="1" s="1"/>
  <c r="H275" i="1"/>
  <c r="H269" i="1" s="1"/>
  <c r="G275" i="1"/>
  <c r="G269" i="1" s="1"/>
  <c r="N274" i="1"/>
  <c r="N268" i="1" s="1"/>
  <c r="K274" i="1"/>
  <c r="K268" i="1" s="1"/>
  <c r="I274" i="1"/>
  <c r="I268" i="1" s="1"/>
  <c r="H274" i="1"/>
  <c r="H268" i="1" s="1"/>
  <c r="G274" i="1"/>
  <c r="G268" i="1" s="1"/>
  <c r="F273" i="1"/>
  <c r="E273" i="1"/>
  <c r="D273" i="1"/>
  <c r="F269" i="1"/>
  <c r="F267" i="1" s="1"/>
  <c r="D269" i="1"/>
  <c r="D267" i="1" s="1"/>
  <c r="P268" i="1"/>
  <c r="E267" i="1"/>
  <c r="F218" i="1"/>
  <c r="F212" i="1" s="1"/>
  <c r="E218" i="1"/>
  <c r="E212" i="1" s="1"/>
  <c r="D218" i="1"/>
  <c r="D212" i="1" s="1"/>
  <c r="F217" i="1"/>
  <c r="F211" i="1" s="1"/>
  <c r="E217" i="1"/>
  <c r="E211" i="1" s="1"/>
  <c r="D217" i="1"/>
  <c r="D211" i="1" s="1"/>
  <c r="F216" i="1"/>
  <c r="F210" i="1" s="1"/>
  <c r="E216" i="1"/>
  <c r="E210" i="1" s="1"/>
  <c r="D216" i="1"/>
  <c r="D210" i="1" s="1"/>
  <c r="F215" i="1"/>
  <c r="F209" i="1" s="1"/>
  <c r="E215" i="1"/>
  <c r="E209" i="1" s="1"/>
  <c r="D215" i="1"/>
  <c r="D209" i="1" s="1"/>
  <c r="F214" i="1"/>
  <c r="E214" i="1"/>
  <c r="E208" i="1" s="1"/>
  <c r="D214" i="1"/>
  <c r="N236" i="1"/>
  <c r="K236" i="1"/>
  <c r="I236" i="1"/>
  <c r="H236" i="1"/>
  <c r="G236" i="1"/>
  <c r="N235" i="1"/>
  <c r="K235" i="1"/>
  <c r="I235" i="1"/>
  <c r="H235" i="1"/>
  <c r="G235" i="1"/>
  <c r="N234" i="1"/>
  <c r="K234" i="1"/>
  <c r="K216" i="1" s="1"/>
  <c r="K210" i="1" s="1"/>
  <c r="I234" i="1"/>
  <c r="H234" i="1"/>
  <c r="G234" i="1"/>
  <c r="G216" i="1" s="1"/>
  <c r="G210" i="1" s="1"/>
  <c r="N233" i="1"/>
  <c r="K233" i="1"/>
  <c r="K215" i="1" s="1"/>
  <c r="K209" i="1" s="1"/>
  <c r="I233" i="1"/>
  <c r="H233" i="1"/>
  <c r="G233" i="1"/>
  <c r="N232" i="1"/>
  <c r="K232" i="1"/>
  <c r="I232" i="1"/>
  <c r="I214" i="1" s="1"/>
  <c r="H232" i="1"/>
  <c r="H214" i="1" s="1"/>
  <c r="G232" i="1"/>
  <c r="G214" i="1" s="1"/>
  <c r="F231" i="1"/>
  <c r="E231" i="1"/>
  <c r="D231" i="1"/>
  <c r="CJ230" i="1"/>
  <c r="CJ228" i="1"/>
  <c r="CJ227" i="1"/>
  <c r="CJ226" i="1"/>
  <c r="P224" i="1"/>
  <c r="O224" i="1"/>
  <c r="M224" i="1"/>
  <c r="L224" i="1"/>
  <c r="J224" i="1"/>
  <c r="N223" i="1"/>
  <c r="M223" i="1"/>
  <c r="L223" i="1"/>
  <c r="J223" i="1"/>
  <c r="P222" i="1"/>
  <c r="O222" i="1"/>
  <c r="M222" i="1"/>
  <c r="L222" i="1"/>
  <c r="J222" i="1"/>
  <c r="P221" i="1"/>
  <c r="O221" i="1"/>
  <c r="M221" i="1"/>
  <c r="L221" i="1"/>
  <c r="J221" i="1"/>
  <c r="P220" i="1"/>
  <c r="O220" i="1"/>
  <c r="M220" i="1"/>
  <c r="L220" i="1"/>
  <c r="J220" i="1"/>
  <c r="K219" i="1"/>
  <c r="I219" i="1"/>
  <c r="H219" i="1"/>
  <c r="G219" i="1"/>
  <c r="F219" i="1"/>
  <c r="E219" i="1"/>
  <c r="D219" i="1"/>
  <c r="G215" i="1" l="1"/>
  <c r="G209" i="1" s="1"/>
  <c r="K270" i="1"/>
  <c r="L270" i="1" s="1"/>
  <c r="I270" i="1"/>
  <c r="I264" i="1" s="1"/>
  <c r="J235" i="1"/>
  <c r="K217" i="1"/>
  <c r="K211" i="1" s="1"/>
  <c r="L235" i="1"/>
  <c r="M235" i="1"/>
  <c r="I217" i="1"/>
  <c r="I211" i="1" s="1"/>
  <c r="H218" i="1"/>
  <c r="H212" i="1" s="1"/>
  <c r="H215" i="1"/>
  <c r="I218" i="1"/>
  <c r="I212" i="1" s="1"/>
  <c r="L268" i="1"/>
  <c r="K214" i="1"/>
  <c r="I215" i="1"/>
  <c r="I209" i="1" s="1"/>
  <c r="H216" i="1"/>
  <c r="H210" i="1" s="1"/>
  <c r="L271" i="1"/>
  <c r="H217" i="1"/>
  <c r="H211" i="1" s="1"/>
  <c r="CJ220" i="1"/>
  <c r="CT220" i="1"/>
  <c r="CU220" i="1" s="1"/>
  <c r="O268" i="1"/>
  <c r="O272" i="1"/>
  <c r="CJ272" i="1" s="1"/>
  <c r="CT41" i="1"/>
  <c r="CU41" i="1" s="1"/>
  <c r="N214" i="1"/>
  <c r="N218" i="1"/>
  <c r="N212" i="1" s="1"/>
  <c r="CJ222" i="1"/>
  <c r="CT222" i="1"/>
  <c r="CU222" i="1" s="1"/>
  <c r="CJ224" i="1"/>
  <c r="CT224" i="1"/>
  <c r="CU224" i="1" s="1"/>
  <c r="O270" i="1"/>
  <c r="CT35" i="1"/>
  <c r="CU35" i="1" s="1"/>
  <c r="CJ221" i="1"/>
  <c r="CT221" i="1"/>
  <c r="CU221" i="1" s="1"/>
  <c r="N216" i="1"/>
  <c r="N210" i="1" s="1"/>
  <c r="G394" i="1"/>
  <c r="G218" i="1"/>
  <c r="G212" i="1" s="1"/>
  <c r="N217" i="1"/>
  <c r="N211" i="1" s="1"/>
  <c r="I216" i="1"/>
  <c r="I210" i="1" s="1"/>
  <c r="G217" i="1"/>
  <c r="G211" i="1" s="1"/>
  <c r="L272" i="1"/>
  <c r="M272" i="1"/>
  <c r="J214" i="1"/>
  <c r="CV223" i="1"/>
  <c r="P235" i="1"/>
  <c r="P223" i="1"/>
  <c r="CJ443" i="1"/>
  <c r="CJ444" i="1"/>
  <c r="CJ454" i="1"/>
  <c r="CJ442" i="1"/>
  <c r="M420" i="1"/>
  <c r="M422" i="1"/>
  <c r="J419" i="1"/>
  <c r="P437" i="1"/>
  <c r="L438" i="1"/>
  <c r="J440" i="1"/>
  <c r="J219" i="1"/>
  <c r="P401" i="1"/>
  <c r="O418" i="1"/>
  <c r="O400" i="1" s="1"/>
  <c r="M419" i="1"/>
  <c r="L420" i="1"/>
  <c r="P440" i="1"/>
  <c r="O276" i="1"/>
  <c r="CJ276" i="1" s="1"/>
  <c r="L278" i="1"/>
  <c r="G435" i="1"/>
  <c r="J438" i="1"/>
  <c r="M277" i="1"/>
  <c r="P403" i="1"/>
  <c r="M404" i="1"/>
  <c r="P421" i="1"/>
  <c r="L436" i="1"/>
  <c r="M437" i="1"/>
  <c r="O439" i="1"/>
  <c r="J276" i="1"/>
  <c r="M401" i="1"/>
  <c r="J421" i="1"/>
  <c r="M439" i="1"/>
  <c r="L421" i="1"/>
  <c r="J436" i="1"/>
  <c r="J274" i="1"/>
  <c r="M418" i="1"/>
  <c r="P422" i="1"/>
  <c r="L437" i="1"/>
  <c r="M402" i="1"/>
  <c r="G417" i="1"/>
  <c r="L418" i="1"/>
  <c r="M278" i="1"/>
  <c r="O421" i="1"/>
  <c r="O403" i="1" s="1"/>
  <c r="L422" i="1"/>
  <c r="O274" i="1"/>
  <c r="CJ274" i="1" s="1"/>
  <c r="O422" i="1"/>
  <c r="O404" i="1" s="1"/>
  <c r="L400" i="1"/>
  <c r="M275" i="1"/>
  <c r="K417" i="1"/>
  <c r="M421" i="1"/>
  <c r="L404" i="1"/>
  <c r="O278" i="1"/>
  <c r="CJ278" i="1" s="1"/>
  <c r="I435" i="1"/>
  <c r="L439" i="1"/>
  <c r="H399" i="1"/>
  <c r="H435" i="1"/>
  <c r="L276" i="1"/>
  <c r="M400" i="1"/>
  <c r="P418" i="1"/>
  <c r="L419" i="1"/>
  <c r="L440" i="1"/>
  <c r="P404" i="1"/>
  <c r="K399" i="1"/>
  <c r="J401" i="1"/>
  <c r="J403" i="1"/>
  <c r="I417" i="1"/>
  <c r="T428" i="1"/>
  <c r="H417" i="1"/>
  <c r="T405" i="1" s="1"/>
  <c r="I399" i="1"/>
  <c r="J420" i="1"/>
  <c r="J422" i="1"/>
  <c r="K435" i="1"/>
  <c r="J437" i="1"/>
  <c r="J439" i="1"/>
  <c r="O440" i="1"/>
  <c r="P400" i="1"/>
  <c r="J418" i="1"/>
  <c r="M438" i="1"/>
  <c r="J402" i="1"/>
  <c r="J404" i="1"/>
  <c r="M436" i="1"/>
  <c r="T427" i="1"/>
  <c r="M440" i="1"/>
  <c r="J400" i="1"/>
  <c r="N273" i="1"/>
  <c r="J278" i="1"/>
  <c r="H273" i="1"/>
  <c r="G273" i="1"/>
  <c r="M274" i="1"/>
  <c r="L274" i="1"/>
  <c r="I273" i="1"/>
  <c r="M276" i="1"/>
  <c r="G267" i="1"/>
  <c r="P274" i="1"/>
  <c r="L275" i="1"/>
  <c r="P276" i="1"/>
  <c r="L277" i="1"/>
  <c r="P278" i="1"/>
  <c r="P275" i="1"/>
  <c r="O275" i="1"/>
  <c r="CJ275" i="1" s="1"/>
  <c r="K273" i="1"/>
  <c r="P277" i="1"/>
  <c r="J275" i="1"/>
  <c r="J277" i="1"/>
  <c r="O277" i="1"/>
  <c r="CJ277" i="1" s="1"/>
  <c r="D213" i="1"/>
  <c r="O223" i="1"/>
  <c r="CJ223" i="1" s="1"/>
  <c r="P233" i="1"/>
  <c r="M234" i="1"/>
  <c r="E207" i="1"/>
  <c r="N219" i="1"/>
  <c r="F213" i="1"/>
  <c r="M219" i="1"/>
  <c r="N231" i="1"/>
  <c r="CJ229" i="1"/>
  <c r="O235" i="1"/>
  <c r="CJ235" i="1" s="1"/>
  <c r="E213" i="1"/>
  <c r="F208" i="1"/>
  <c r="F207" i="1" s="1"/>
  <c r="D208" i="1"/>
  <c r="K231" i="1"/>
  <c r="O236" i="1"/>
  <c r="CJ236" i="1" s="1"/>
  <c r="L234" i="1"/>
  <c r="O234" i="1"/>
  <c r="CJ234" i="1" s="1"/>
  <c r="L219" i="1"/>
  <c r="O232" i="1"/>
  <c r="CJ232" i="1" s="1"/>
  <c r="L233" i="1"/>
  <c r="G231" i="1"/>
  <c r="J233" i="1"/>
  <c r="J234" i="1"/>
  <c r="I231" i="1"/>
  <c r="M233" i="1"/>
  <c r="O233" i="1"/>
  <c r="CJ233" i="1" s="1"/>
  <c r="H231" i="1"/>
  <c r="P234" i="1"/>
  <c r="N190" i="1"/>
  <c r="N189" i="1"/>
  <c r="N188" i="1"/>
  <c r="K190" i="1"/>
  <c r="K189" i="1"/>
  <c r="K147" i="1" s="1"/>
  <c r="K188" i="1"/>
  <c r="K146" i="1" s="1"/>
  <c r="K187" i="1"/>
  <c r="K145" i="1" s="1"/>
  <c r="K186" i="1"/>
  <c r="K144" i="1" s="1"/>
  <c r="I190" i="1"/>
  <c r="H190" i="1"/>
  <c r="I189" i="1"/>
  <c r="H189" i="1"/>
  <c r="I188" i="1"/>
  <c r="H188" i="1"/>
  <c r="I187" i="1"/>
  <c r="H187" i="1"/>
  <c r="I186" i="1"/>
  <c r="H186" i="1"/>
  <c r="G145" i="1"/>
  <c r="G188" i="1"/>
  <c r="G146" i="1" s="1"/>
  <c r="G189" i="1"/>
  <c r="G147" i="1" s="1"/>
  <c r="G190" i="1"/>
  <c r="G148" i="1" s="1"/>
  <c r="G186" i="1"/>
  <c r="G144" i="1" s="1"/>
  <c r="T387" i="1" l="1"/>
  <c r="J231" i="1"/>
  <c r="L231" i="1"/>
  <c r="K264" i="1"/>
  <c r="M270" i="1"/>
  <c r="M214" i="1"/>
  <c r="K208" i="1"/>
  <c r="P214" i="1"/>
  <c r="N208" i="1"/>
  <c r="L215" i="1"/>
  <c r="H209" i="1"/>
  <c r="L209" i="1" s="1"/>
  <c r="M268" i="1"/>
  <c r="O214" i="1"/>
  <c r="L214" i="1"/>
  <c r="L269" i="1"/>
  <c r="O218" i="1"/>
  <c r="G399" i="1"/>
  <c r="M269" i="1"/>
  <c r="I267" i="1"/>
  <c r="M271" i="1"/>
  <c r="M211" i="1"/>
  <c r="H144" i="1"/>
  <c r="I144" i="1"/>
  <c r="H145" i="1"/>
  <c r="H147" i="1"/>
  <c r="J216" i="1"/>
  <c r="I147" i="1"/>
  <c r="I145" i="1"/>
  <c r="H146" i="1"/>
  <c r="H148" i="1"/>
  <c r="I146" i="1"/>
  <c r="I148" i="1"/>
  <c r="N267" i="1"/>
  <c r="CJ421" i="1"/>
  <c r="CT403" i="1"/>
  <c r="CU403" i="1" s="1"/>
  <c r="CT421" i="1"/>
  <c r="CU421" i="1" s="1"/>
  <c r="CJ439" i="1"/>
  <c r="CT439" i="1"/>
  <c r="CU439" i="1" s="1"/>
  <c r="CT268" i="1"/>
  <c r="CU268" i="1" s="1"/>
  <c r="CJ418" i="1"/>
  <c r="CT418" i="1"/>
  <c r="CU418" i="1" s="1"/>
  <c r="CT400" i="1"/>
  <c r="CU400" i="1" s="1"/>
  <c r="CT277" i="1"/>
  <c r="CU277" i="1" s="1"/>
  <c r="CT276" i="1"/>
  <c r="CU276" i="1" s="1"/>
  <c r="CT236" i="1"/>
  <c r="CU236" i="1" s="1"/>
  <c r="CT223" i="1"/>
  <c r="CU223" i="1" s="1"/>
  <c r="CT278" i="1"/>
  <c r="CU278" i="1" s="1"/>
  <c r="CT235" i="1"/>
  <c r="CU235" i="1" s="1"/>
  <c r="P219" i="1"/>
  <c r="CJ440" i="1"/>
  <c r="CT440" i="1"/>
  <c r="CU440" i="1" s="1"/>
  <c r="CT270" i="1"/>
  <c r="CU270" i="1" s="1"/>
  <c r="CT272" i="1"/>
  <c r="CU272" i="1" s="1"/>
  <c r="CJ422" i="1"/>
  <c r="CT422" i="1"/>
  <c r="CU422" i="1" s="1"/>
  <c r="CT404" i="1"/>
  <c r="CU404" i="1" s="1"/>
  <c r="CT234" i="1"/>
  <c r="CU234" i="1" s="1"/>
  <c r="CT233" i="1"/>
  <c r="CU233" i="1" s="1"/>
  <c r="CT275" i="1"/>
  <c r="CU275" i="1" s="1"/>
  <c r="CT232" i="1"/>
  <c r="CU232" i="1" s="1"/>
  <c r="CT274" i="1"/>
  <c r="CU274" i="1" s="1"/>
  <c r="M216" i="1"/>
  <c r="J217" i="1"/>
  <c r="M217" i="1"/>
  <c r="K213" i="1"/>
  <c r="L217" i="1"/>
  <c r="CJ404" i="1"/>
  <c r="M212" i="1"/>
  <c r="I213" i="1"/>
  <c r="CG405" i="1"/>
  <c r="P218" i="1"/>
  <c r="T425" i="1"/>
  <c r="O437" i="1"/>
  <c r="T424" i="1"/>
  <c r="P402" i="1"/>
  <c r="N147" i="1"/>
  <c r="J273" i="1"/>
  <c r="N146" i="1"/>
  <c r="P420" i="1"/>
  <c r="CJ225" i="1"/>
  <c r="N417" i="1"/>
  <c r="CJ441" i="1"/>
  <c r="CJ270" i="1"/>
  <c r="CJ268" i="1"/>
  <c r="O420" i="1"/>
  <c r="O402" i="1" s="1"/>
  <c r="J435" i="1"/>
  <c r="CJ453" i="1"/>
  <c r="M417" i="1"/>
  <c r="J270" i="1"/>
  <c r="O219" i="1"/>
  <c r="CJ219" i="1" s="1"/>
  <c r="L399" i="1"/>
  <c r="M399" i="1"/>
  <c r="P436" i="1"/>
  <c r="N435" i="1"/>
  <c r="J417" i="1"/>
  <c r="J399" i="1"/>
  <c r="L435" i="1"/>
  <c r="M435" i="1"/>
  <c r="O419" i="1"/>
  <c r="O401" i="1" s="1"/>
  <c r="P419" i="1"/>
  <c r="L417" i="1"/>
  <c r="O438" i="1"/>
  <c r="P438" i="1"/>
  <c r="T426" i="1"/>
  <c r="O436" i="1"/>
  <c r="N399" i="1"/>
  <c r="P216" i="1"/>
  <c r="J268" i="1"/>
  <c r="P273" i="1"/>
  <c r="O231" i="1"/>
  <c r="CJ231" i="1" s="1"/>
  <c r="O273" i="1"/>
  <c r="CJ273" i="1" s="1"/>
  <c r="J272" i="1"/>
  <c r="M273" i="1"/>
  <c r="L273" i="1"/>
  <c r="K267" i="1"/>
  <c r="O271" i="1"/>
  <c r="CJ271" i="1" s="1"/>
  <c r="J271" i="1"/>
  <c r="H267" i="1"/>
  <c r="J269" i="1"/>
  <c r="O269" i="1"/>
  <c r="CJ269" i="1" s="1"/>
  <c r="H213" i="1"/>
  <c r="L216" i="1"/>
  <c r="O216" i="1"/>
  <c r="P217" i="1"/>
  <c r="O217" i="1"/>
  <c r="L212" i="1"/>
  <c r="D207" i="1"/>
  <c r="G213" i="1"/>
  <c r="J212" i="1"/>
  <c r="J215" i="1"/>
  <c r="M215" i="1"/>
  <c r="M231" i="1"/>
  <c r="H185" i="1"/>
  <c r="P231" i="1"/>
  <c r="G185" i="1"/>
  <c r="K185" i="1"/>
  <c r="I185" i="1"/>
  <c r="CJ217" i="1" l="1"/>
  <c r="O211" i="1"/>
  <c r="CT218" i="1"/>
  <c r="CU218" i="1" s="1"/>
  <c r="O212" i="1"/>
  <c r="CJ212" i="1" s="1"/>
  <c r="CJ214" i="1"/>
  <c r="CJ216" i="1"/>
  <c r="O210" i="1"/>
  <c r="CT214" i="1"/>
  <c r="CU214" i="1" s="1"/>
  <c r="O398" i="1"/>
  <c r="CT398" i="1" s="1"/>
  <c r="CU398" i="1" s="1"/>
  <c r="K207" i="1"/>
  <c r="CJ400" i="1"/>
  <c r="CJ218" i="1"/>
  <c r="L211" i="1"/>
  <c r="J211" i="1"/>
  <c r="O397" i="1"/>
  <c r="CT397" i="1" s="1"/>
  <c r="CU397" i="1" s="1"/>
  <c r="CJ403" i="1"/>
  <c r="CJ419" i="1"/>
  <c r="CT401" i="1"/>
  <c r="CU401" i="1" s="1"/>
  <c r="CT419" i="1"/>
  <c r="CU419" i="1" s="1"/>
  <c r="CT273" i="1"/>
  <c r="CU273" i="1" s="1"/>
  <c r="CJ438" i="1"/>
  <c r="CT438" i="1"/>
  <c r="CU438" i="1" s="1"/>
  <c r="CT271" i="1"/>
  <c r="CU271" i="1" s="1"/>
  <c r="CT219" i="1"/>
  <c r="CU219" i="1" s="1"/>
  <c r="CT216" i="1"/>
  <c r="CU216" i="1" s="1"/>
  <c r="CJ436" i="1"/>
  <c r="CT436" i="1"/>
  <c r="CU436" i="1" s="1"/>
  <c r="CJ420" i="1"/>
  <c r="CT402" i="1"/>
  <c r="CU402" i="1" s="1"/>
  <c r="CT420" i="1"/>
  <c r="CU420" i="1" s="1"/>
  <c r="O417" i="1"/>
  <c r="CT417" i="1" s="1"/>
  <c r="CU417" i="1" s="1"/>
  <c r="CJ437" i="1"/>
  <c r="CT437" i="1"/>
  <c r="CU437" i="1" s="1"/>
  <c r="P212" i="1"/>
  <c r="CT231" i="1"/>
  <c r="CU231" i="1" s="1"/>
  <c r="CT217" i="1"/>
  <c r="CU217" i="1" s="1"/>
  <c r="CT269" i="1"/>
  <c r="CU269" i="1" s="1"/>
  <c r="L213" i="1"/>
  <c r="O394" i="1"/>
  <c r="CT394" i="1" s="1"/>
  <c r="CU394" i="1" s="1"/>
  <c r="M210" i="1"/>
  <c r="M213" i="1"/>
  <c r="P211" i="1"/>
  <c r="P417" i="1"/>
  <c r="L210" i="1"/>
  <c r="P399" i="1"/>
  <c r="O399" i="1"/>
  <c r="CJ399" i="1" s="1"/>
  <c r="P435" i="1"/>
  <c r="O435" i="1"/>
  <c r="CJ435" i="1" s="1"/>
  <c r="T423" i="1"/>
  <c r="O267" i="1"/>
  <c r="P267" i="1"/>
  <c r="L267" i="1"/>
  <c r="M267" i="1"/>
  <c r="J267" i="1"/>
  <c r="J210" i="1"/>
  <c r="J213" i="1"/>
  <c r="P210" i="1"/>
  <c r="J209" i="1"/>
  <c r="M209" i="1"/>
  <c r="CJ210" i="1" l="1"/>
  <c r="CT211" i="1"/>
  <c r="CU211" i="1" s="1"/>
  <c r="CJ211" i="1"/>
  <c r="CJ402" i="1"/>
  <c r="CJ401" i="1"/>
  <c r="O395" i="1"/>
  <c r="CT395" i="1" s="1"/>
  <c r="CU395" i="1" s="1"/>
  <c r="CJ417" i="1"/>
  <c r="O396" i="1"/>
  <c r="CT396" i="1" s="1"/>
  <c r="CU396" i="1" s="1"/>
  <c r="CT399" i="1"/>
  <c r="CU399" i="1" s="1"/>
  <c r="CT435" i="1"/>
  <c r="CU435" i="1" s="1"/>
  <c r="CT210" i="1"/>
  <c r="CU210" i="1" s="1"/>
  <c r="CJ267" i="1"/>
  <c r="CT267" i="1"/>
  <c r="CU267" i="1" s="1"/>
  <c r="CT212" i="1"/>
  <c r="CU212" i="1" s="1"/>
  <c r="N186" i="1"/>
  <c r="O393" i="1" l="1"/>
  <c r="N144" i="1"/>
  <c r="F771" i="1" l="1"/>
  <c r="E771" i="1"/>
  <c r="D771" i="1"/>
  <c r="J776" i="1" l="1"/>
  <c r="G771" i="1"/>
  <c r="L776" i="1"/>
  <c r="H771" i="1"/>
  <c r="T765" i="1" s="1"/>
  <c r="J775" i="1"/>
  <c r="L775" i="1"/>
  <c r="P773" i="1" l="1"/>
  <c r="P774" i="1"/>
  <c r="H16" i="1" l="1"/>
  <c r="I16" i="1"/>
  <c r="CJ204" i="1" l="1"/>
  <c r="CT204" i="1"/>
  <c r="CU204" i="1" s="1"/>
  <c r="CT152" i="1"/>
  <c r="CU152" i="1" s="1"/>
  <c r="CJ203" i="1"/>
  <c r="CT203" i="1"/>
  <c r="CU203" i="1" s="1"/>
  <c r="CT150" i="1"/>
  <c r="CU150" i="1" s="1"/>
  <c r="CJ206" i="1"/>
  <c r="CT206" i="1"/>
  <c r="CU206" i="1" s="1"/>
  <c r="CJ205" i="1"/>
  <c r="CT205" i="1"/>
  <c r="CU205" i="1" s="1"/>
  <c r="O154" i="1"/>
  <c r="O186" i="1"/>
  <c r="O188" i="1"/>
  <c r="CT188" i="1" s="1"/>
  <c r="CU188" i="1" s="1"/>
  <c r="O190" i="1"/>
  <c r="CT190" i="1" s="1"/>
  <c r="CU190" i="1" s="1"/>
  <c r="O189" i="1"/>
  <c r="CT189" i="1" s="1"/>
  <c r="CU189" i="1" s="1"/>
  <c r="CJ150" i="1" l="1"/>
  <c r="CJ152" i="1"/>
  <c r="CJ186" i="1"/>
  <c r="CT186" i="1"/>
  <c r="CU186" i="1" s="1"/>
  <c r="CJ154" i="1"/>
  <c r="CT154" i="1"/>
  <c r="CU154" i="1" s="1"/>
  <c r="CJ153" i="1"/>
  <c r="CT153" i="1"/>
  <c r="CU153" i="1" s="1"/>
  <c r="O146" i="1"/>
  <c r="CJ188" i="1"/>
  <c r="O147" i="1"/>
  <c r="CJ189" i="1"/>
  <c r="CJ190" i="1"/>
  <c r="O144" i="1"/>
  <c r="CJ147" i="1" l="1"/>
  <c r="CT147" i="1"/>
  <c r="CU147" i="1" s="1"/>
  <c r="CJ144" i="1"/>
  <c r="CT144" i="1"/>
  <c r="CU144" i="1" s="1"/>
  <c r="CJ148" i="1"/>
  <c r="CT148" i="1"/>
  <c r="CU148" i="1" s="1"/>
  <c r="CJ146" i="1"/>
  <c r="CT146" i="1"/>
  <c r="CU146" i="1" s="1"/>
  <c r="F951" i="1" l="1"/>
  <c r="F949" i="1" s="1"/>
  <c r="E951" i="1"/>
  <c r="E949" i="1" s="1"/>
  <c r="D951" i="1"/>
  <c r="D949" i="1" s="1"/>
  <c r="F945" i="1"/>
  <c r="F943" i="1" s="1"/>
  <c r="E945" i="1"/>
  <c r="E943" i="1" s="1"/>
  <c r="D945" i="1"/>
  <c r="D943" i="1" s="1"/>
  <c r="M392" i="1"/>
  <c r="L392" i="1"/>
  <c r="J392" i="1"/>
  <c r="M391" i="1"/>
  <c r="L391" i="1"/>
  <c r="J391" i="1"/>
  <c r="M390" i="1"/>
  <c r="L390" i="1"/>
  <c r="J390" i="1"/>
  <c r="M389" i="1"/>
  <c r="L389" i="1"/>
  <c r="J389" i="1"/>
  <c r="F389" i="1"/>
  <c r="F387" i="1" s="1"/>
  <c r="E389" i="1"/>
  <c r="E387" i="1" s="1"/>
  <c r="D389" i="1"/>
  <c r="D387" i="1" s="1"/>
  <c r="M388" i="1"/>
  <c r="L388" i="1"/>
  <c r="J388" i="1"/>
  <c r="K387" i="1"/>
  <c r="I387" i="1"/>
  <c r="H387" i="1"/>
  <c r="J382" i="1"/>
  <c r="P392" i="1" l="1"/>
  <c r="CT390" i="1"/>
  <c r="CU390" i="1" s="1"/>
  <c r="T375" i="1"/>
  <c r="J387" i="1"/>
  <c r="M387" i="1"/>
  <c r="L387" i="1"/>
  <c r="CT392" i="1" l="1"/>
  <c r="CU392" i="1" s="1"/>
  <c r="CJ392" i="1"/>
  <c r="CJ390" i="1"/>
  <c r="P390" i="1"/>
  <c r="P387" i="1"/>
  <c r="P389" i="1"/>
  <c r="CJ389" i="1"/>
  <c r="CT389" i="1"/>
  <c r="CU389" i="1" s="1"/>
  <c r="P391" i="1"/>
  <c r="CJ391" i="1"/>
  <c r="CT391" i="1"/>
  <c r="CU391" i="1" s="1"/>
  <c r="P388" i="1"/>
  <c r="CJ388" i="1"/>
  <c r="CT388" i="1"/>
  <c r="CU388" i="1" s="1"/>
  <c r="CT387" i="1" l="1"/>
  <c r="CU387" i="1" s="1"/>
  <c r="CJ387" i="1"/>
  <c r="N215" i="1" l="1"/>
  <c r="N187" i="1"/>
  <c r="K16" i="1"/>
  <c r="O187" i="1"/>
  <c r="O185" i="1" s="1"/>
  <c r="O769" i="1"/>
  <c r="CT769" i="1" s="1"/>
  <c r="CU769" i="1" s="1"/>
  <c r="P215" i="1" l="1"/>
  <c r="N209" i="1"/>
  <c r="CT187" i="1"/>
  <c r="CU187" i="1" s="1"/>
  <c r="CT151" i="1"/>
  <c r="CU151" i="1" s="1"/>
  <c r="P775" i="1"/>
  <c r="O215" i="1"/>
  <c r="N213" i="1"/>
  <c r="N185" i="1"/>
  <c r="CJ187" i="1"/>
  <c r="N145" i="1"/>
  <c r="CJ151" i="1"/>
  <c r="CJ769" i="1"/>
  <c r="O145" i="1"/>
  <c r="O143" i="1" s="1"/>
  <c r="O16" i="1"/>
  <c r="T464" i="1"/>
  <c r="T461" i="1"/>
  <c r="CJ215" i="1" l="1"/>
  <c r="O209" i="1"/>
  <c r="CJ185" i="1"/>
  <c r="CT185" i="1"/>
  <c r="CU185" i="1" s="1"/>
  <c r="P213" i="1"/>
  <c r="CT145" i="1"/>
  <c r="CU145" i="1" s="1"/>
  <c r="N207" i="1"/>
  <c r="CT215" i="1"/>
  <c r="CU215" i="1" s="1"/>
  <c r="P209" i="1"/>
  <c r="O213" i="1"/>
  <c r="CJ213" i="1" s="1"/>
  <c r="CJ145" i="1"/>
  <c r="T460" i="1"/>
  <c r="T454" i="1"/>
  <c r="T458" i="1"/>
  <c r="T463" i="1"/>
  <c r="T455" i="1"/>
  <c r="T462" i="1"/>
  <c r="T459" i="1"/>
  <c r="T457" i="1"/>
  <c r="CJ209" i="1" l="1"/>
  <c r="CT209" i="1"/>
  <c r="CU209" i="1" s="1"/>
  <c r="CT213" i="1"/>
  <c r="CU213" i="1" s="1"/>
  <c r="CJ16" i="1"/>
  <c r="CT16" i="1"/>
  <c r="CU16" i="1" s="1"/>
  <c r="T456" i="1"/>
  <c r="CG437" i="1"/>
  <c r="T453" i="1" l="1"/>
  <c r="O770" i="1" l="1"/>
  <c r="CG765" i="1"/>
  <c r="CG393" i="1"/>
  <c r="CG417" i="1"/>
  <c r="CT770" i="1" l="1"/>
  <c r="CU770" i="1" s="1"/>
  <c r="CJ770" i="1"/>
  <c r="P772" i="1"/>
  <c r="N771" i="1"/>
  <c r="O766" i="1"/>
  <c r="CT766" i="1" s="1"/>
  <c r="CU766" i="1" s="1"/>
  <c r="P776" i="1"/>
  <c r="P771" i="1" l="1"/>
  <c r="O771" i="1"/>
  <c r="CJ771" i="1" s="1"/>
  <c r="N765" i="1"/>
  <c r="CJ766" i="1"/>
  <c r="O768" i="1"/>
  <c r="O767" i="1"/>
  <c r="CJ768" i="1" l="1"/>
  <c r="CT768" i="1"/>
  <c r="CU768" i="1" s="1"/>
  <c r="CJ767" i="1"/>
  <c r="CT767" i="1"/>
  <c r="CU767" i="1" s="1"/>
  <c r="CT771" i="1"/>
  <c r="CU771" i="1" s="1"/>
  <c r="O765" i="1"/>
  <c r="CT765" i="1" s="1"/>
  <c r="T284" i="1" l="1"/>
  <c r="T282" i="1"/>
  <c r="T283" i="1" l="1"/>
  <c r="T280" i="1"/>
  <c r="T281" i="1"/>
  <c r="T279" i="1" l="1"/>
  <c r="T422" i="1" l="1"/>
  <c r="T418" i="1"/>
  <c r="F396" i="1"/>
  <c r="E396" i="1"/>
  <c r="D396" i="1"/>
  <c r="E395" i="1"/>
  <c r="D395" i="1"/>
  <c r="T446" i="1"/>
  <c r="T445" i="1"/>
  <c r="T444" i="1"/>
  <c r="T443" i="1"/>
  <c r="T440" i="1"/>
  <c r="T439" i="1"/>
  <c r="T438" i="1"/>
  <c r="T437" i="1"/>
  <c r="T436" i="1"/>
  <c r="T441" i="1" l="1"/>
  <c r="E393" i="1"/>
  <c r="F395" i="1"/>
  <c r="F393" i="1" s="1"/>
  <c r="T442" i="1"/>
  <c r="T435" i="1"/>
  <c r="T419" i="1"/>
  <c r="T421" i="1"/>
  <c r="D393" i="1"/>
  <c r="T420" i="1"/>
  <c r="T417" i="1" l="1"/>
  <c r="K22" i="1"/>
  <c r="K21" i="1"/>
  <c r="K26" i="1"/>
  <c r="K25" i="1"/>
  <c r="K24" i="1"/>
  <c r="I24" i="1"/>
  <c r="I25" i="1"/>
  <c r="I26" i="1"/>
  <c r="K19" i="1" l="1"/>
  <c r="K20" i="1"/>
  <c r="I20" i="1"/>
  <c r="I19" i="1"/>
  <c r="I18" i="1"/>
  <c r="K23" i="1"/>
  <c r="K18" i="1"/>
  <c r="K17" i="1" l="1"/>
  <c r="H4" i="2" l="1"/>
  <c r="N4" i="2" l="1"/>
  <c r="E15" i="2" l="1"/>
  <c r="K15" i="2" s="1"/>
  <c r="H10" i="2"/>
  <c r="N10" i="2" s="1"/>
  <c r="G10" i="2"/>
  <c r="M10" i="2" s="1"/>
  <c r="F10" i="2"/>
  <c r="L10" i="2" s="1"/>
  <c r="E10" i="2" l="1"/>
  <c r="K10" i="2" s="1"/>
  <c r="I10" i="2"/>
  <c r="J10" i="2"/>
  <c r="F15" i="2"/>
  <c r="L15" i="2" s="1"/>
  <c r="G15" i="2"/>
  <c r="M15" i="2" s="1"/>
  <c r="H15" i="2"/>
  <c r="N15" i="2" s="1"/>
  <c r="J15" i="2" l="1"/>
  <c r="I15" i="2"/>
  <c r="CJ398" i="1" l="1"/>
  <c r="N266" i="1" l="1"/>
  <c r="N265" i="1"/>
  <c r="N262" i="1"/>
  <c r="N264" i="1"/>
  <c r="N263" i="1" l="1"/>
  <c r="N261" i="1" l="1"/>
  <c r="N28" i="1"/>
  <c r="N27" i="1"/>
  <c r="N24" i="1"/>
  <c r="N26" i="1"/>
  <c r="N25" i="1"/>
  <c r="N21" i="1" l="1"/>
  <c r="N19" i="1"/>
  <c r="N22" i="1"/>
  <c r="N20" i="1"/>
  <c r="N18" i="1"/>
  <c r="N393" i="1"/>
  <c r="CT393" i="1" s="1"/>
  <c r="N23" i="1"/>
  <c r="N17" i="1" l="1"/>
  <c r="F939" i="1" l="1"/>
  <c r="F937" i="1" s="1"/>
  <c r="E939" i="1"/>
  <c r="E937" i="1" s="1"/>
  <c r="D939" i="1"/>
  <c r="D937" i="1" s="1"/>
  <c r="D150" i="1" l="1"/>
  <c r="D144" i="1" s="1"/>
  <c r="E150" i="1"/>
  <c r="E144" i="1" s="1"/>
  <c r="F150" i="1"/>
  <c r="F144" i="1" s="1"/>
  <c r="D151" i="1"/>
  <c r="D145" i="1" s="1"/>
  <c r="E151" i="1"/>
  <c r="E145" i="1" s="1"/>
  <c r="F151" i="1"/>
  <c r="F145" i="1" s="1"/>
  <c r="D152" i="1"/>
  <c r="E152" i="1"/>
  <c r="E146" i="1" s="1"/>
  <c r="F152" i="1"/>
  <c r="F146" i="1" s="1"/>
  <c r="D153" i="1"/>
  <c r="D147" i="1" s="1"/>
  <c r="E153" i="1"/>
  <c r="E147" i="1" s="1"/>
  <c r="F153" i="1"/>
  <c r="F147" i="1" s="1"/>
  <c r="D154" i="1"/>
  <c r="D148" i="1" s="1"/>
  <c r="E154" i="1"/>
  <c r="E148" i="1" s="1"/>
  <c r="F154" i="1"/>
  <c r="F148" i="1" s="1"/>
  <c r="D187" i="1"/>
  <c r="E187" i="1"/>
  <c r="F187" i="1"/>
  <c r="D188" i="1"/>
  <c r="E188" i="1"/>
  <c r="F188" i="1"/>
  <c r="D189" i="1"/>
  <c r="E189" i="1"/>
  <c r="F189" i="1"/>
  <c r="D190" i="1"/>
  <c r="E190" i="1"/>
  <c r="F190" i="1"/>
  <c r="T624" i="1" l="1"/>
  <c r="T618" i="1"/>
  <c r="T625" i="1"/>
  <c r="T619" i="1"/>
  <c r="T626" i="1"/>
  <c r="T620" i="1"/>
  <c r="L186" i="1"/>
  <c r="M398" i="1"/>
  <c r="CG186" i="1"/>
  <c r="G393" i="1"/>
  <c r="E5" i="2"/>
  <c r="K5" i="2" s="1"/>
  <c r="CG190" i="1"/>
  <c r="CG188" i="1"/>
  <c r="H5" i="2"/>
  <c r="CG189" i="1"/>
  <c r="CG187" i="1"/>
  <c r="CJ397" i="1"/>
  <c r="P190" i="1"/>
  <c r="P186" i="1"/>
  <c r="P189" i="1"/>
  <c r="E16" i="2"/>
  <c r="K16" i="2" s="1"/>
  <c r="E11" i="2"/>
  <c r="K11" i="2" s="1"/>
  <c r="J190" i="1"/>
  <c r="J189" i="1"/>
  <c r="L187" i="1"/>
  <c r="J186" i="1"/>
  <c r="L190" i="1"/>
  <c r="E143" i="1"/>
  <c r="J187" i="1"/>
  <c r="M189" i="1"/>
  <c r="M187" i="1"/>
  <c r="M186" i="1"/>
  <c r="L189" i="1"/>
  <c r="M190" i="1"/>
  <c r="F143" i="1"/>
  <c r="J188" i="1"/>
  <c r="M188" i="1"/>
  <c r="L188" i="1"/>
  <c r="E149" i="1"/>
  <c r="D149" i="1"/>
  <c r="D146" i="1"/>
  <c r="F149" i="1"/>
  <c r="T623" i="1" l="1"/>
  <c r="T617" i="1"/>
  <c r="T622" i="1"/>
  <c r="T616" i="1"/>
  <c r="H11" i="2"/>
  <c r="N11" i="2" s="1"/>
  <c r="CJ637" i="1"/>
  <c r="CT637" i="1"/>
  <c r="CU637" i="1" s="1"/>
  <c r="CJ638" i="1"/>
  <c r="CT638" i="1"/>
  <c r="CU638" i="1" s="1"/>
  <c r="CJ636" i="1"/>
  <c r="CT636" i="1"/>
  <c r="CU636" i="1" s="1"/>
  <c r="N5" i="2"/>
  <c r="K17" i="2"/>
  <c r="N17" i="2"/>
  <c r="CJ395" i="1"/>
  <c r="CJ394" i="1"/>
  <c r="CJ396" i="1"/>
  <c r="M395" i="1"/>
  <c r="M397" i="1"/>
  <c r="M396" i="1"/>
  <c r="K393" i="1"/>
  <c r="H14" i="2" s="1"/>
  <c r="N14" i="2" s="1"/>
  <c r="L185" i="1"/>
  <c r="M394" i="1"/>
  <c r="I393" i="1"/>
  <c r="J396" i="1"/>
  <c r="L395" i="1"/>
  <c r="E14" i="2"/>
  <c r="K14" i="2" s="1"/>
  <c r="F11" i="2"/>
  <c r="G11" i="2"/>
  <c r="G16" i="2"/>
  <c r="M16" i="2" s="1"/>
  <c r="L398" i="1"/>
  <c r="P398" i="1"/>
  <c r="H393" i="1"/>
  <c r="T381" i="1" s="1"/>
  <c r="P394" i="1"/>
  <c r="L394" i="1"/>
  <c r="J398" i="1"/>
  <c r="L396" i="1"/>
  <c r="P396" i="1"/>
  <c r="J394" i="1"/>
  <c r="CG153" i="1"/>
  <c r="P397" i="1"/>
  <c r="CG185" i="1"/>
  <c r="CG154" i="1"/>
  <c r="L397" i="1"/>
  <c r="J397" i="1"/>
  <c r="J395" i="1"/>
  <c r="P395" i="1"/>
  <c r="M152" i="1"/>
  <c r="I149" i="1"/>
  <c r="P153" i="1"/>
  <c r="P154" i="1"/>
  <c r="P150" i="1"/>
  <c r="M185" i="1"/>
  <c r="L150" i="1"/>
  <c r="M154" i="1"/>
  <c r="M150" i="1"/>
  <c r="L154" i="1"/>
  <c r="J150" i="1"/>
  <c r="J154" i="1"/>
  <c r="M151" i="1"/>
  <c r="E19" i="2"/>
  <c r="K19" i="2" s="1"/>
  <c r="D143" i="1"/>
  <c r="K149" i="1"/>
  <c r="G149" i="1"/>
  <c r="J185" i="1"/>
  <c r="T615" i="1" l="1"/>
  <c r="T621" i="1"/>
  <c r="G14" i="2"/>
  <c r="M14" i="2" s="1"/>
  <c r="CJ393" i="1"/>
  <c r="CU393" i="1"/>
  <c r="CJ634" i="1"/>
  <c r="CT634" i="1"/>
  <c r="CU634" i="1" s="1"/>
  <c r="CJ635" i="1"/>
  <c r="CT635" i="1"/>
  <c r="CU635" i="1" s="1"/>
  <c r="I11" i="2"/>
  <c r="M11" i="2"/>
  <c r="J11" i="2"/>
  <c r="L11" i="2"/>
  <c r="M393" i="1"/>
  <c r="F5" i="2"/>
  <c r="P152" i="1"/>
  <c r="G5" i="2"/>
  <c r="I5" i="2" s="1"/>
  <c r="L152" i="1"/>
  <c r="H149" i="1"/>
  <c r="F16" i="2"/>
  <c r="L16" i="2" s="1"/>
  <c r="M146" i="1"/>
  <c r="L393" i="1"/>
  <c r="F14" i="2"/>
  <c r="P147" i="1"/>
  <c r="M144" i="1"/>
  <c r="M145" i="1"/>
  <c r="J393" i="1"/>
  <c r="G143" i="1"/>
  <c r="CG152" i="1"/>
  <c r="P393" i="1"/>
  <c r="J151" i="1"/>
  <c r="K143" i="1"/>
  <c r="CI144" i="1" s="1"/>
  <c r="L151" i="1"/>
  <c r="J152" i="1"/>
  <c r="L144" i="1"/>
  <c r="I143" i="1"/>
  <c r="P144" i="1"/>
  <c r="J147" i="1"/>
  <c r="F19" i="2"/>
  <c r="L19" i="2" s="1"/>
  <c r="J144" i="1"/>
  <c r="M149" i="1"/>
  <c r="L147" i="1"/>
  <c r="M147" i="1"/>
  <c r="I14" i="2" l="1"/>
  <c r="CJ633" i="1"/>
  <c r="CT633" i="1"/>
  <c r="CU633" i="1" s="1"/>
  <c r="M17" i="2"/>
  <c r="L17" i="2"/>
  <c r="J14" i="2"/>
  <c r="L14" i="2"/>
  <c r="M5" i="2"/>
  <c r="J5" i="2"/>
  <c r="L5" i="2"/>
  <c r="J149" i="1"/>
  <c r="E6" i="2"/>
  <c r="K6" i="2" s="1"/>
  <c r="CG144" i="1"/>
  <c r="H16" i="2"/>
  <c r="P146" i="1"/>
  <c r="L146" i="1"/>
  <c r="J146" i="1"/>
  <c r="L149" i="1"/>
  <c r="J145" i="1"/>
  <c r="L145" i="1"/>
  <c r="H143" i="1"/>
  <c r="G6" i="2"/>
  <c r="M6" i="2" s="1"/>
  <c r="H6" i="2"/>
  <c r="N149" i="1"/>
  <c r="P151" i="1"/>
  <c r="M143" i="1"/>
  <c r="N6" i="2" l="1"/>
  <c r="I16" i="2"/>
  <c r="N16" i="2"/>
  <c r="O149" i="1"/>
  <c r="CJ149" i="1" s="1"/>
  <c r="F6" i="2"/>
  <c r="CH144" i="1"/>
  <c r="J16" i="2"/>
  <c r="L143" i="1"/>
  <c r="J143" i="1"/>
  <c r="I6" i="2"/>
  <c r="P149" i="1"/>
  <c r="N143" i="1"/>
  <c r="CT143" i="1" s="1"/>
  <c r="CU143" i="1" s="1"/>
  <c r="P145" i="1"/>
  <c r="CT149" i="1" l="1"/>
  <c r="CU149" i="1" s="1"/>
  <c r="CJ143" i="1"/>
  <c r="J6" i="2"/>
  <c r="L6" i="2"/>
  <c r="P143" i="1"/>
  <c r="CG221" i="1"/>
  <c r="E23" i="2" l="1"/>
  <c r="K23" i="2" s="1"/>
  <c r="M888" i="1"/>
  <c r="L888" i="1"/>
  <c r="J888" i="1"/>
  <c r="M887" i="1"/>
  <c r="L887" i="1"/>
  <c r="J887" i="1"/>
  <c r="F887" i="1"/>
  <c r="F885" i="1" s="1"/>
  <c r="E887" i="1"/>
  <c r="E885" i="1" s="1"/>
  <c r="D887" i="1"/>
  <c r="D885" i="1" s="1"/>
  <c r="M886" i="1"/>
  <c r="L886" i="1"/>
  <c r="J886" i="1"/>
  <c r="K885" i="1"/>
  <c r="I885" i="1"/>
  <c r="H885" i="1"/>
  <c r="K764" i="1"/>
  <c r="I764" i="1"/>
  <c r="H764" i="1"/>
  <c r="G764" i="1"/>
  <c r="K763" i="1"/>
  <c r="I763" i="1"/>
  <c r="H763" i="1"/>
  <c r="G763" i="1"/>
  <c r="H762" i="1"/>
  <c r="G762" i="1"/>
  <c r="H761" i="1"/>
  <c r="G761" i="1"/>
  <c r="I760" i="1"/>
  <c r="H760" i="1"/>
  <c r="T748" i="1" s="1"/>
  <c r="F765" i="1"/>
  <c r="E765" i="1"/>
  <c r="D765" i="1"/>
  <c r="F764" i="1"/>
  <c r="E764" i="1"/>
  <c r="D764" i="1"/>
  <c r="F763" i="1"/>
  <c r="E763" i="1"/>
  <c r="D763" i="1"/>
  <c r="F762" i="1"/>
  <c r="E762" i="1"/>
  <c r="D762" i="1"/>
  <c r="F761" i="1"/>
  <c r="E761" i="1"/>
  <c r="D761" i="1"/>
  <c r="F760" i="1"/>
  <c r="E760" i="1"/>
  <c r="D760" i="1"/>
  <c r="M758" i="1"/>
  <c r="L758" i="1"/>
  <c r="J758" i="1"/>
  <c r="M757" i="1"/>
  <c r="L757" i="1"/>
  <c r="J757" i="1"/>
  <c r="M756" i="1"/>
  <c r="L756" i="1"/>
  <c r="J756" i="1"/>
  <c r="M755" i="1"/>
  <c r="L755" i="1"/>
  <c r="J755" i="1"/>
  <c r="F755" i="1"/>
  <c r="F753" i="1" s="1"/>
  <c r="E755" i="1"/>
  <c r="E753" i="1" s="1"/>
  <c r="D755" i="1"/>
  <c r="D753" i="1" s="1"/>
  <c r="M754" i="1"/>
  <c r="L754" i="1"/>
  <c r="J754" i="1"/>
  <c r="K753" i="1"/>
  <c r="I753" i="1"/>
  <c r="H753" i="1"/>
  <c r="F186" i="1"/>
  <c r="F185" i="1" s="1"/>
  <c r="E186" i="1"/>
  <c r="E185" i="1" s="1"/>
  <c r="D186" i="1"/>
  <c r="M386" i="1"/>
  <c r="L386" i="1"/>
  <c r="J386" i="1"/>
  <c r="M385" i="1"/>
  <c r="L385" i="1"/>
  <c r="J385" i="1"/>
  <c r="M384" i="1"/>
  <c r="L384" i="1"/>
  <c r="J384" i="1"/>
  <c r="M383" i="1"/>
  <c r="L383" i="1"/>
  <c r="J383" i="1"/>
  <c r="F383" i="1"/>
  <c r="F381" i="1" s="1"/>
  <c r="E383" i="1"/>
  <c r="E381" i="1" s="1"/>
  <c r="D383" i="1"/>
  <c r="D381" i="1" s="1"/>
  <c r="M382" i="1"/>
  <c r="L382" i="1"/>
  <c r="K381" i="1"/>
  <c r="I381" i="1"/>
  <c r="H381" i="1"/>
  <c r="F205" i="1"/>
  <c r="F203" i="1" s="1"/>
  <c r="F197" i="1" s="1"/>
  <c r="F191" i="1" s="1"/>
  <c r="E205" i="1"/>
  <c r="E203" i="1" s="1"/>
  <c r="E197" i="1" s="1"/>
  <c r="E191" i="1" s="1"/>
  <c r="D205" i="1"/>
  <c r="D203" i="1" s="1"/>
  <c r="D197" i="1" s="1"/>
  <c r="D191" i="1" s="1"/>
  <c r="T751" i="1" l="1"/>
  <c r="T752" i="1"/>
  <c r="T741" i="1"/>
  <c r="T879" i="1"/>
  <c r="CT756" i="1"/>
  <c r="CU756" i="1" s="1"/>
  <c r="P382" i="1"/>
  <c r="CJ382" i="1"/>
  <c r="CT382" i="1"/>
  <c r="CU382" i="1" s="1"/>
  <c r="P758" i="1"/>
  <c r="CJ758" i="1"/>
  <c r="CT758" i="1"/>
  <c r="CU758" i="1" s="1"/>
  <c r="P887" i="1"/>
  <c r="P888" i="1"/>
  <c r="CJ888" i="1"/>
  <c r="CT888" i="1"/>
  <c r="CU888" i="1" s="1"/>
  <c r="T369" i="1"/>
  <c r="G23" i="2"/>
  <c r="M23" i="2" s="1"/>
  <c r="H23" i="2"/>
  <c r="N23" i="2" s="1"/>
  <c r="M760" i="1"/>
  <c r="N762" i="1"/>
  <c r="N14" i="1" s="1"/>
  <c r="N763" i="1"/>
  <c r="N15" i="1" s="1"/>
  <c r="N761" i="1"/>
  <c r="N13" i="1" s="1"/>
  <c r="N760" i="1"/>
  <c r="N12" i="1" s="1"/>
  <c r="N764" i="1"/>
  <c r="P187" i="1"/>
  <c r="P188" i="1"/>
  <c r="P767" i="1"/>
  <c r="P768" i="1"/>
  <c r="P766" i="1"/>
  <c r="P770" i="1"/>
  <c r="P769" i="1"/>
  <c r="D185" i="1"/>
  <c r="G765" i="1"/>
  <c r="H765" i="1"/>
  <c r="F759" i="1"/>
  <c r="G759" i="1"/>
  <c r="E21" i="2" s="1"/>
  <c r="K21" i="2" s="1"/>
  <c r="M885" i="1"/>
  <c r="M753" i="1"/>
  <c r="M763" i="1"/>
  <c r="E759" i="1"/>
  <c r="D759" i="1"/>
  <c r="H759" i="1"/>
  <c r="M764" i="1"/>
  <c r="M766" i="1"/>
  <c r="M769" i="1"/>
  <c r="M770" i="1"/>
  <c r="J885" i="1"/>
  <c r="L885" i="1"/>
  <c r="J764" i="1"/>
  <c r="L764" i="1"/>
  <c r="J766" i="1"/>
  <c r="L766" i="1"/>
  <c r="J769" i="1"/>
  <c r="L769" i="1"/>
  <c r="J770" i="1"/>
  <c r="L770" i="1"/>
  <c r="J763" i="1"/>
  <c r="L763" i="1"/>
  <c r="J753" i="1"/>
  <c r="L753" i="1"/>
  <c r="J381" i="1"/>
  <c r="L381" i="1"/>
  <c r="M381" i="1"/>
  <c r="N11" i="1" l="1"/>
  <c r="CJ756" i="1"/>
  <c r="CJ383" i="1"/>
  <c r="CT383" i="1"/>
  <c r="CU383" i="1" s="1"/>
  <c r="P756" i="1"/>
  <c r="P383" i="1"/>
  <c r="P385" i="1"/>
  <c r="CT887" i="1"/>
  <c r="CU887" i="1" s="1"/>
  <c r="CJ887" i="1"/>
  <c r="CT385" i="1"/>
  <c r="CU385" i="1" s="1"/>
  <c r="CJ385" i="1"/>
  <c r="P757" i="1"/>
  <c r="CJ757" i="1"/>
  <c r="CT757" i="1"/>
  <c r="CU757" i="1" s="1"/>
  <c r="P754" i="1"/>
  <c r="CT754" i="1"/>
  <c r="CU754" i="1" s="1"/>
  <c r="CJ754" i="1"/>
  <c r="P384" i="1"/>
  <c r="CJ384" i="1"/>
  <c r="CT384" i="1"/>
  <c r="CU384" i="1" s="1"/>
  <c r="P381" i="1"/>
  <c r="P753" i="1"/>
  <c r="P885" i="1"/>
  <c r="P755" i="1"/>
  <c r="CJ755" i="1"/>
  <c r="CT755" i="1"/>
  <c r="CU755" i="1" s="1"/>
  <c r="P386" i="1"/>
  <c r="CJ386" i="1"/>
  <c r="CT386" i="1"/>
  <c r="CU386" i="1" s="1"/>
  <c r="P886" i="1"/>
  <c r="CJ886" i="1"/>
  <c r="CT886" i="1"/>
  <c r="CU886" i="1" s="1"/>
  <c r="CJ381" i="1"/>
  <c r="CJ765" i="1"/>
  <c r="CU765" i="1"/>
  <c r="O762" i="1"/>
  <c r="CJ762" i="1" s="1"/>
  <c r="O764" i="1"/>
  <c r="CJ764" i="1" s="1"/>
  <c r="O761" i="1"/>
  <c r="CJ761" i="1" s="1"/>
  <c r="O763" i="1"/>
  <c r="CJ763" i="1" s="1"/>
  <c r="O760" i="1"/>
  <c r="CJ760" i="1" s="1"/>
  <c r="F21" i="2"/>
  <c r="L21" i="2" s="1"/>
  <c r="CG207" i="1"/>
  <c r="I23" i="2"/>
  <c r="H8" i="2"/>
  <c r="P764" i="1"/>
  <c r="N759" i="1"/>
  <c r="P185" i="1"/>
  <c r="P762" i="1"/>
  <c r="P763" i="1"/>
  <c r="P760" i="1"/>
  <c r="P765" i="1"/>
  <c r="P761" i="1"/>
  <c r="CJ753" i="1" l="1"/>
  <c r="CT753" i="1"/>
  <c r="CU753" i="1" s="1"/>
  <c r="CJ885" i="1"/>
  <c r="CT885" i="1"/>
  <c r="CU885" i="1" s="1"/>
  <c r="CT381" i="1"/>
  <c r="CU381" i="1" s="1"/>
  <c r="CT764" i="1"/>
  <c r="CU764" i="1" s="1"/>
  <c r="CT763" i="1"/>
  <c r="CU763" i="1" s="1"/>
  <c r="CT761" i="1"/>
  <c r="CU761" i="1" s="1"/>
  <c r="CT762" i="1"/>
  <c r="CU762" i="1" s="1"/>
  <c r="CT760" i="1"/>
  <c r="CU760" i="1" s="1"/>
  <c r="N8" i="2"/>
  <c r="O759" i="1"/>
  <c r="CJ759" i="1" s="1"/>
  <c r="P759" i="1"/>
  <c r="CT759" i="1" l="1"/>
  <c r="CU759" i="1" s="1"/>
  <c r="K266" i="1" l="1"/>
  <c r="K265" i="1"/>
  <c r="K15" i="1" s="1"/>
  <c r="K263" i="1"/>
  <c r="K262" i="1"/>
  <c r="K12" i="1" s="1"/>
  <c r="G263" i="1"/>
  <c r="G13" i="1" s="1"/>
  <c r="H263" i="1"/>
  <c r="I263" i="1"/>
  <c r="G264" i="1"/>
  <c r="G14" i="1" s="1"/>
  <c r="G265" i="1"/>
  <c r="G15" i="1" s="1"/>
  <c r="H265" i="1"/>
  <c r="I265" i="1"/>
  <c r="G266" i="1"/>
  <c r="H266" i="1"/>
  <c r="I266" i="1"/>
  <c r="I262" i="1"/>
  <c r="G262" i="1"/>
  <c r="H25" i="1"/>
  <c r="H26" i="1"/>
  <c r="H27" i="1"/>
  <c r="I27" i="1"/>
  <c r="H28" i="1"/>
  <c r="I28" i="1"/>
  <c r="H24" i="1"/>
  <c r="T268" i="1"/>
  <c r="G249" i="1" l="1"/>
  <c r="G208" i="1"/>
  <c r="G12" i="1" s="1"/>
  <c r="O26" i="1"/>
  <c r="CT26" i="1" s="1"/>
  <c r="CU26" i="1" s="1"/>
  <c r="O28" i="1"/>
  <c r="CJ28" i="1" s="1"/>
  <c r="O24" i="1"/>
  <c r="CT24" i="1" s="1"/>
  <c r="CU24" i="1" s="1"/>
  <c r="O27" i="1"/>
  <c r="CJ27" i="1" s="1"/>
  <c r="O25" i="1"/>
  <c r="CT25" i="1" s="1"/>
  <c r="CU25" i="1" s="1"/>
  <c r="J16" i="1"/>
  <c r="O266" i="1"/>
  <c r="O263" i="1"/>
  <c r="O265" i="1"/>
  <c r="I21" i="1"/>
  <c r="I15" i="1" s="1"/>
  <c r="I23" i="1"/>
  <c r="I22" i="1"/>
  <c r="P26" i="1"/>
  <c r="P27" i="1"/>
  <c r="P28" i="1"/>
  <c r="P24" i="1"/>
  <c r="H19" i="1"/>
  <c r="H13" i="1" s="1"/>
  <c r="P25" i="1"/>
  <c r="P263" i="1"/>
  <c r="P265" i="1"/>
  <c r="P266" i="1"/>
  <c r="L265" i="1"/>
  <c r="L28" i="1"/>
  <c r="H22" i="1"/>
  <c r="L26" i="1"/>
  <c r="H20" i="1"/>
  <c r="L24" i="1"/>
  <c r="H23" i="1"/>
  <c r="L27" i="1"/>
  <c r="H21" i="1"/>
  <c r="H15" i="1" s="1"/>
  <c r="T274" i="1"/>
  <c r="L266" i="1"/>
  <c r="T205" i="1"/>
  <c r="T277" i="1"/>
  <c r="T271" i="1"/>
  <c r="H262" i="1"/>
  <c r="M262" i="1"/>
  <c r="T278" i="1"/>
  <c r="T276" i="1"/>
  <c r="T272" i="1"/>
  <c r="T275" i="1"/>
  <c r="H264" i="1"/>
  <c r="H18" i="1"/>
  <c r="J24" i="1"/>
  <c r="J26" i="1"/>
  <c r="M27" i="1"/>
  <c r="J28" i="1"/>
  <c r="J27" i="1"/>
  <c r="M26" i="1"/>
  <c r="T270" i="1"/>
  <c r="M24" i="1"/>
  <c r="M28" i="1"/>
  <c r="J265" i="1"/>
  <c r="M265" i="1"/>
  <c r="M266" i="1"/>
  <c r="T273" i="1"/>
  <c r="J266" i="1"/>
  <c r="H14" i="1" l="1"/>
  <c r="G11" i="1"/>
  <c r="CT263" i="1"/>
  <c r="CU263" i="1" s="1"/>
  <c r="G207" i="1"/>
  <c r="E8" i="2" s="1"/>
  <c r="K8" i="2" s="1"/>
  <c r="CT265" i="1"/>
  <c r="CU265" i="1" s="1"/>
  <c r="H249" i="1"/>
  <c r="L250" i="1"/>
  <c r="P250" i="1"/>
  <c r="O250" i="1"/>
  <c r="H208" i="1"/>
  <c r="H12" i="1" s="1"/>
  <c r="J250" i="1"/>
  <c r="I249" i="1"/>
  <c r="M250" i="1"/>
  <c r="I208" i="1"/>
  <c r="I12" i="1" s="1"/>
  <c r="CT28" i="1"/>
  <c r="CU28" i="1" s="1"/>
  <c r="CJ26" i="1"/>
  <c r="CJ25" i="1"/>
  <c r="CJ24" i="1"/>
  <c r="CT27" i="1"/>
  <c r="CU27" i="1" s="1"/>
  <c r="O18" i="1"/>
  <c r="CT18" i="1" s="1"/>
  <c r="CU18" i="1" s="1"/>
  <c r="O23" i="1"/>
  <c r="CJ23" i="1" s="1"/>
  <c r="O22" i="1"/>
  <c r="CT22" i="1" s="1"/>
  <c r="CU22" i="1" s="1"/>
  <c r="O19" i="1"/>
  <c r="CT19" i="1" s="1"/>
  <c r="CU19" i="1" s="1"/>
  <c r="O21" i="1"/>
  <c r="CT21" i="1" s="1"/>
  <c r="CU21" i="1" s="1"/>
  <c r="CJ266" i="1"/>
  <c r="CT266" i="1"/>
  <c r="CU266" i="1" s="1"/>
  <c r="O20" i="1"/>
  <c r="CJ263" i="1"/>
  <c r="CJ265" i="1"/>
  <c r="O262" i="1"/>
  <c r="CT262" i="1" s="1"/>
  <c r="CU262" i="1" s="1"/>
  <c r="O264" i="1"/>
  <c r="O14" i="1" s="1"/>
  <c r="M21" i="1"/>
  <c r="L20" i="1"/>
  <c r="I17" i="1"/>
  <c r="L18" i="1"/>
  <c r="L21" i="1"/>
  <c r="P19" i="1"/>
  <c r="P20" i="1"/>
  <c r="P262" i="1"/>
  <c r="L22" i="1"/>
  <c r="P264" i="1"/>
  <c r="P21" i="1"/>
  <c r="P22" i="1"/>
  <c r="P18" i="1"/>
  <c r="T269" i="1"/>
  <c r="T267" i="1"/>
  <c r="L262" i="1"/>
  <c r="J20" i="1"/>
  <c r="J262" i="1"/>
  <c r="T204" i="1"/>
  <c r="T206" i="1"/>
  <c r="J18" i="1"/>
  <c r="J21" i="1"/>
  <c r="J22" i="1"/>
  <c r="M22" i="1"/>
  <c r="M20" i="1"/>
  <c r="M18" i="1"/>
  <c r="O15" i="1" l="1"/>
  <c r="CT15" i="1" s="1"/>
  <c r="CU15" i="1" s="1"/>
  <c r="O13" i="1"/>
  <c r="CT13" i="1" s="1"/>
  <c r="CU13" i="1" s="1"/>
  <c r="CT264" i="1"/>
  <c r="CU264" i="1" s="1"/>
  <c r="P208" i="1"/>
  <c r="H207" i="1"/>
  <c r="M208" i="1"/>
  <c r="J208" i="1"/>
  <c r="I207" i="1"/>
  <c r="M12" i="1"/>
  <c r="CJ250" i="1"/>
  <c r="CT250" i="1"/>
  <c r="CU250" i="1" s="1"/>
  <c r="O208" i="1"/>
  <c r="O12" i="1" s="1"/>
  <c r="L249" i="1"/>
  <c r="O249" i="1"/>
  <c r="P249" i="1"/>
  <c r="M249" i="1"/>
  <c r="J249" i="1"/>
  <c r="CJ22" i="1"/>
  <c r="CJ18" i="1"/>
  <c r="CJ21" i="1"/>
  <c r="CJ19" i="1"/>
  <c r="CT23" i="1"/>
  <c r="CU23" i="1" s="1"/>
  <c r="CJ20" i="1"/>
  <c r="CT20" i="1"/>
  <c r="CU20" i="1" s="1"/>
  <c r="CJ14" i="1"/>
  <c r="CJ262" i="1"/>
  <c r="CJ264" i="1"/>
  <c r="J15" i="1"/>
  <c r="L16" i="1"/>
  <c r="M15" i="1"/>
  <c r="M16" i="1"/>
  <c r="G4" i="2"/>
  <c r="T203" i="1"/>
  <c r="O11" i="1" l="1"/>
  <c r="L207" i="1"/>
  <c r="O207" i="1"/>
  <c r="P207" i="1"/>
  <c r="F8" i="2"/>
  <c r="J207" i="1"/>
  <c r="M207" i="1"/>
  <c r="G8" i="2"/>
  <c r="CJ208" i="1"/>
  <c r="CT208" i="1"/>
  <c r="CU208" i="1" s="1"/>
  <c r="CT249" i="1"/>
  <c r="CU249" i="1" s="1"/>
  <c r="CJ249" i="1"/>
  <c r="CJ15" i="1"/>
  <c r="CJ13" i="1"/>
  <c r="CT14" i="1"/>
  <c r="CU14" i="1" s="1"/>
  <c r="I4" i="2"/>
  <c r="M4" i="2"/>
  <c r="T26" i="1"/>
  <c r="T262" i="1"/>
  <c r="T266" i="1"/>
  <c r="D23" i="1"/>
  <c r="E23" i="1"/>
  <c r="F23" i="1"/>
  <c r="J25" i="1"/>
  <c r="L25" i="1"/>
  <c r="M25" i="1"/>
  <c r="D18" i="1"/>
  <c r="E18" i="1"/>
  <c r="F18" i="1"/>
  <c r="E21" i="1"/>
  <c r="D22" i="1"/>
  <c r="E22" i="1"/>
  <c r="F22" i="1"/>
  <c r="D19" i="1"/>
  <c r="D20" i="1"/>
  <c r="E20" i="1"/>
  <c r="F20" i="1"/>
  <c r="L8" i="2" l="1"/>
  <c r="J8" i="2"/>
  <c r="CJ207" i="1"/>
  <c r="CT207" i="1"/>
  <c r="CU207" i="1" s="1"/>
  <c r="M8" i="2"/>
  <c r="I8" i="2"/>
  <c r="T28" i="1"/>
  <c r="T27" i="1"/>
  <c r="T24" i="1"/>
  <c r="J264" i="1"/>
  <c r="F19" i="1"/>
  <c r="E19" i="1"/>
  <c r="T18" i="1"/>
  <c r="D21" i="1"/>
  <c r="T265" i="1"/>
  <c r="J23" i="1"/>
  <c r="P23" i="1"/>
  <c r="L23" i="1"/>
  <c r="F16" i="1"/>
  <c r="F21" i="1"/>
  <c r="F15" i="1" s="1"/>
  <c r="E15" i="1"/>
  <c r="E263" i="1"/>
  <c r="D16" i="1"/>
  <c r="E14" i="1"/>
  <c r="E16" i="1"/>
  <c r="M23" i="1"/>
  <c r="J19" i="1"/>
  <c r="F263" i="1"/>
  <c r="T25" i="1" l="1"/>
  <c r="T22" i="1"/>
  <c r="M263" i="1"/>
  <c r="M264" i="1"/>
  <c r="L264" i="1"/>
  <c r="T19" i="1"/>
  <c r="D15" i="1"/>
  <c r="P15" i="1"/>
  <c r="G261" i="1"/>
  <c r="E9" i="2" s="1"/>
  <c r="K9" i="2" s="1"/>
  <c r="D263" i="1"/>
  <c r="K261" i="1"/>
  <c r="P16" i="1"/>
  <c r="E4" i="2"/>
  <c r="D17" i="1"/>
  <c r="T21" i="1"/>
  <c r="T20" i="1"/>
  <c r="D14" i="1"/>
  <c r="H17" i="1"/>
  <c r="E12" i="1"/>
  <c r="E17" i="1"/>
  <c r="E13" i="1"/>
  <c r="E261" i="1"/>
  <c r="L263" i="1"/>
  <c r="H261" i="1"/>
  <c r="J263" i="1"/>
  <c r="F261" i="1"/>
  <c r="M19" i="1"/>
  <c r="L19" i="1"/>
  <c r="I261" i="1"/>
  <c r="F17" i="1"/>
  <c r="F14" i="1"/>
  <c r="D12" i="1"/>
  <c r="O261" i="1" l="1"/>
  <c r="CT261" i="1" s="1"/>
  <c r="CU261" i="1" s="1"/>
  <c r="O17" i="1"/>
  <c r="E29" i="2"/>
  <c r="K4" i="2"/>
  <c r="F9" i="2"/>
  <c r="L9" i="2" s="1"/>
  <c r="G9" i="2"/>
  <c r="H9" i="2"/>
  <c r="F4" i="2"/>
  <c r="J4" i="2" s="1"/>
  <c r="T23" i="1"/>
  <c r="T16" i="1"/>
  <c r="L17" i="1"/>
  <c r="D261" i="1"/>
  <c r="D13" i="1"/>
  <c r="M17" i="1"/>
  <c r="F13" i="1"/>
  <c r="E11" i="1"/>
  <c r="P14" i="1"/>
  <c r="T264" i="1"/>
  <c r="F12" i="1"/>
  <c r="J261" i="1"/>
  <c r="L261" i="1"/>
  <c r="J17" i="1"/>
  <c r="M261" i="1"/>
  <c r="T263" i="1"/>
  <c r="CJ261" i="1" l="1"/>
  <c r="CJ17" i="1"/>
  <c r="CT17" i="1"/>
  <c r="CU17" i="1" s="1"/>
  <c r="L4" i="2"/>
  <c r="M9" i="2"/>
  <c r="N9" i="2"/>
  <c r="I9" i="2"/>
  <c r="J9" i="2"/>
  <c r="P261" i="1"/>
  <c r="P17" i="1"/>
  <c r="T17" i="1"/>
  <c r="T15" i="1"/>
  <c r="F11" i="1"/>
  <c r="T261" i="1"/>
  <c r="L15" i="1"/>
  <c r="P13" i="1"/>
  <c r="D11" i="1"/>
  <c r="C6" i="1" l="1"/>
  <c r="E35" i="2" l="1"/>
  <c r="K768" i="1" l="1"/>
  <c r="I767" i="1"/>
  <c r="I768" i="1"/>
  <c r="T762" i="1" l="1"/>
  <c r="T756" i="1"/>
  <c r="K767" i="1"/>
  <c r="J774" i="1"/>
  <c r="L774" i="1"/>
  <c r="J773" i="1"/>
  <c r="I771" i="1"/>
  <c r="T761" i="1" l="1"/>
  <c r="T755" i="1"/>
  <c r="M768" i="1"/>
  <c r="L768" i="1"/>
  <c r="K762" i="1"/>
  <c r="T750" i="1" s="1"/>
  <c r="J771" i="1"/>
  <c r="I765" i="1"/>
  <c r="I761" i="1"/>
  <c r="I13" i="1" s="1"/>
  <c r="J767" i="1"/>
  <c r="J768" i="1"/>
  <c r="I762" i="1"/>
  <c r="I14" i="1" s="1"/>
  <c r="L773" i="1"/>
  <c r="K14" i="1" l="1"/>
  <c r="M762" i="1"/>
  <c r="L762" i="1"/>
  <c r="M771" i="1"/>
  <c r="CG759" i="1"/>
  <c r="L771" i="1"/>
  <c r="J762" i="1"/>
  <c r="I759" i="1"/>
  <c r="J761" i="1"/>
  <c r="K761" i="1"/>
  <c r="T749" i="1" s="1"/>
  <c r="M767" i="1"/>
  <c r="L767" i="1"/>
  <c r="K765" i="1"/>
  <c r="T753" i="1" s="1"/>
  <c r="J765" i="1"/>
  <c r="T759" i="1" l="1"/>
  <c r="K13" i="1"/>
  <c r="J13" i="1"/>
  <c r="L765" i="1"/>
  <c r="M765" i="1"/>
  <c r="G21" i="2"/>
  <c r="J759" i="1"/>
  <c r="L761" i="1"/>
  <c r="K759" i="1"/>
  <c r="T747" i="1" s="1"/>
  <c r="M761" i="1"/>
  <c r="M21" i="2" l="1"/>
  <c r="H21" i="2"/>
  <c r="I21" i="2" s="1"/>
  <c r="L759" i="1"/>
  <c r="M759" i="1"/>
  <c r="M13" i="1"/>
  <c r="L13" i="1"/>
  <c r="T13" i="1"/>
  <c r="N21" i="2" l="1"/>
  <c r="J21" i="2"/>
  <c r="F23" i="2" l="1"/>
  <c r="J12" i="1"/>
  <c r="L12" i="1"/>
  <c r="H11" i="1"/>
  <c r="P11" i="1" l="1"/>
  <c r="CT11" i="1"/>
  <c r="CU11" i="1" s="1"/>
  <c r="CT12" i="1"/>
  <c r="CU12" i="1" s="1"/>
  <c r="T12" i="1"/>
  <c r="CJ12" i="1"/>
  <c r="P12" i="1"/>
  <c r="L23" i="2"/>
  <c r="J23" i="2"/>
  <c r="F29" i="2"/>
  <c r="CJ11" i="1" l="1"/>
  <c r="F35" i="2"/>
  <c r="J14" i="1" l="1"/>
  <c r="G19" i="2"/>
  <c r="I11" i="1" l="1"/>
  <c r="M19" i="2"/>
  <c r="G29" i="2"/>
  <c r="J11" i="1" l="1"/>
  <c r="L14" i="1"/>
  <c r="M14" i="1"/>
  <c r="G35" i="2"/>
  <c r="T14" i="1"/>
  <c r="K11" i="1"/>
  <c r="H19" i="2"/>
  <c r="J19" i="2" s="1"/>
  <c r="T11" i="1" l="1"/>
  <c r="M11" i="1"/>
  <c r="L11" i="1"/>
  <c r="H29" i="2"/>
  <c r="N19" i="2"/>
  <c r="I19" i="2"/>
  <c r="I29" i="2" s="1"/>
  <c r="I35" i="2" s="1"/>
  <c r="H35" i="2" l="1"/>
  <c r="J29" i="2"/>
  <c r="J35" i="2" s="1"/>
</calcChain>
</file>

<file path=xl/comments1.xml><?xml version="1.0" encoding="utf-8"?>
<comments xmlns="http://schemas.openxmlformats.org/spreadsheetml/2006/main">
  <authors>
    <author>Морычева Надежда</author>
    <author>User</author>
    <author>1</author>
    <author>Asus</author>
  </authors>
  <commentList>
    <comment ref="B47" authorId="0" guid="{D315F15B-41C3-4EA7-891C-8F97788116F5}" shapeId="0">
      <text>
        <r>
          <rPr>
            <b/>
            <sz val="9"/>
            <color indexed="81"/>
            <rFont val="Tahoma"/>
            <family val="2"/>
            <charset val="204"/>
          </rPr>
          <t>Морычева Надежда:</t>
        </r>
        <r>
          <rPr>
            <sz val="9"/>
            <color indexed="81"/>
            <rFont val="Tahoma"/>
            <family val="2"/>
            <charset val="204"/>
          </rPr>
          <t xml:space="preserve">
</t>
        </r>
        <r>
          <rPr>
            <sz val="16"/>
            <color indexed="81"/>
            <rFont val="Tahoma"/>
            <family val="2"/>
            <charset val="204"/>
          </rPr>
          <t>2101</t>
        </r>
      </text>
    </comment>
    <comment ref="B53" authorId="0" guid="{61F33724-CD9E-4532-84A5-D699FAE739B6}"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2102</t>
        </r>
      </text>
    </comment>
    <comment ref="B59" authorId="0" guid="{B3C3B09A-D26C-4CB7-8F23-AD2FA457236F}"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 xml:space="preserve">2103
</t>
        </r>
      </text>
    </comment>
    <comment ref="B65" authorId="0" guid="{A16FD284-E337-4BD6-8F35-FBC29B02BA0B}"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2105</t>
        </r>
      </text>
    </comment>
    <comment ref="B71" authorId="0" guid="{D3E0A73A-6226-4CE2-833E-21B86AB8A49C}" shapeId="0">
      <text>
        <r>
          <rPr>
            <b/>
            <sz val="9"/>
            <color indexed="81"/>
            <rFont val="Tahoma"/>
            <family val="2"/>
            <charset val="204"/>
          </rPr>
          <t>Морычева Надежда:</t>
        </r>
        <r>
          <rPr>
            <sz val="9"/>
            <color indexed="81"/>
            <rFont val="Tahoma"/>
            <family val="2"/>
            <charset val="204"/>
          </rPr>
          <t xml:space="preserve">
</t>
        </r>
        <r>
          <rPr>
            <sz val="18"/>
            <color indexed="81"/>
            <rFont val="Tahoma"/>
            <family val="2"/>
            <charset val="204"/>
          </rPr>
          <t>2115</t>
        </r>
        <r>
          <rPr>
            <sz val="9"/>
            <color indexed="81"/>
            <rFont val="Tahoma"/>
            <family val="2"/>
            <charset val="204"/>
          </rPr>
          <t xml:space="preserve">
</t>
        </r>
      </text>
    </comment>
    <comment ref="B77" authorId="0" guid="{14A26979-492A-4085-9E8B-9A82AD754CB7}"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2117</t>
        </r>
      </text>
    </comment>
    <comment ref="B155" authorId="1" guid="{F4884A33-67FE-4A2F-9340-7B2366D99AB5}" shapeId="0">
      <text>
        <r>
          <rPr>
            <b/>
            <sz val="20"/>
            <color indexed="81"/>
            <rFont val="Tahoma"/>
            <family val="2"/>
            <charset val="204"/>
          </rPr>
          <t>5103 и 2106</t>
        </r>
      </text>
    </comment>
    <comment ref="B161" authorId="2" guid="{F8C78FBE-8F0A-4DA1-87C4-5DB31447F021}"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2113</t>
        </r>
      </text>
    </comment>
    <comment ref="B167" authorId="0" guid="{01F2E4EE-62F6-4A45-A8C4-B4CC9F1F7DB3}" shapeId="0">
      <text>
        <r>
          <rPr>
            <b/>
            <sz val="9"/>
            <color indexed="81"/>
            <rFont val="Tahoma"/>
            <family val="2"/>
            <charset val="204"/>
          </rPr>
          <t>Морычева Надежда:</t>
        </r>
        <r>
          <rPr>
            <sz val="9"/>
            <color indexed="81"/>
            <rFont val="Tahoma"/>
            <family val="2"/>
            <charset val="204"/>
          </rPr>
          <t xml:space="preserve">
</t>
        </r>
        <r>
          <rPr>
            <sz val="24"/>
            <color indexed="81"/>
            <rFont val="Times New Roman"/>
            <family val="1"/>
            <charset val="204"/>
          </rPr>
          <t>2205+2119</t>
        </r>
      </text>
    </comment>
    <comment ref="B173" authorId="0" guid="{39CF82B9-2C65-4DBF-93FD-78AF1D74EBEF}" shapeId="0">
      <text>
        <r>
          <rPr>
            <b/>
            <sz val="9"/>
            <color indexed="81"/>
            <rFont val="Tahoma"/>
            <family val="2"/>
            <charset val="204"/>
          </rPr>
          <t>Морычева Надежда:</t>
        </r>
        <r>
          <rPr>
            <sz val="9"/>
            <color indexed="81"/>
            <rFont val="Tahoma"/>
            <family val="2"/>
            <charset val="204"/>
          </rPr>
          <t xml:space="preserve">
</t>
        </r>
        <r>
          <rPr>
            <sz val="20"/>
            <color indexed="81"/>
            <rFont val="Tahoma"/>
            <family val="2"/>
            <charset val="204"/>
          </rPr>
          <t>2106</t>
        </r>
      </text>
    </comment>
    <comment ref="B191" authorId="0" guid="{FDFE80A3-F008-415E-B38B-5FFA41FE71DC}" shapeId="0">
      <text>
        <r>
          <rPr>
            <sz val="14"/>
            <color indexed="81"/>
            <rFont val="Tahoma"/>
            <family val="2"/>
            <charset val="204"/>
          </rPr>
          <t xml:space="preserve">
2129 </t>
        </r>
      </text>
    </comment>
    <comment ref="B197" authorId="2" guid="{662D2F9D-A6E4-470F-984B-3E2307C3A438}" shapeId="0">
      <text>
        <r>
          <rPr>
            <b/>
            <sz val="9"/>
            <color indexed="81"/>
            <rFont val="Tahoma"/>
            <family val="2"/>
            <charset val="204"/>
          </rPr>
          <t>1:</t>
        </r>
        <r>
          <rPr>
            <sz val="9"/>
            <color indexed="81"/>
            <rFont val="Tahoma"/>
            <family val="2"/>
            <charset val="204"/>
          </rPr>
          <t xml:space="preserve">
</t>
        </r>
        <r>
          <rPr>
            <sz val="16"/>
            <color indexed="81"/>
            <rFont val="Tahoma"/>
            <family val="2"/>
            <charset val="204"/>
          </rPr>
          <t>2110 и 5204</t>
        </r>
      </text>
    </comment>
    <comment ref="B243" authorId="2" guid="{EEF81B1A-23CC-4E59-BA59-CC9D6CD18809}"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2123</t>
        </r>
      </text>
    </comment>
    <comment ref="G245" authorId="3" guid="{010D545F-2135-4757-B622-27C81D7BE724}" shapeId="0">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H245" authorId="3" guid="{8D645874-BDCF-42F4-866F-32704A9B245B}" shapeId="0">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B351" authorId="2" guid="{F25D5536-B77A-409F-BFE8-436DCBEB3B41}" shapeId="0">
      <text>
        <r>
          <rPr>
            <b/>
            <sz val="9"/>
            <color indexed="81"/>
            <rFont val="Tahoma"/>
            <family val="2"/>
            <charset val="204"/>
          </rPr>
          <t>1:</t>
        </r>
        <r>
          <rPr>
            <sz val="9"/>
            <color indexed="81"/>
            <rFont val="Tahoma"/>
            <family val="2"/>
            <charset val="204"/>
          </rPr>
          <t xml:space="preserve">
</t>
        </r>
        <r>
          <rPr>
            <sz val="20"/>
            <color indexed="81"/>
            <rFont val="Tahoma"/>
            <family val="2"/>
            <charset val="204"/>
          </rPr>
          <t>2126</t>
        </r>
      </text>
    </comment>
    <comment ref="B369" authorId="2" guid="{CBE903C5-E8ED-4F62-ABA3-6E59F79156EA}"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2128</t>
        </r>
      </text>
    </comment>
    <comment ref="B375" authorId="2" guid="{31552474-49C3-4326-9E07-F05CE0DE635B}"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2133</t>
        </r>
      </text>
    </comment>
    <comment ref="B609" authorId="2" guid="{16EE165D-E6AA-4AA5-B85D-139A8DD45AA7}" shapeId="0">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2112
</t>
        </r>
      </text>
    </comment>
    <comment ref="B615" authorId="2" guid="{5365ABC9-6F02-4585-98DF-EF6F0A847B60}" shapeId="0">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5106
</t>
        </r>
      </text>
    </comment>
    <comment ref="B901" authorId="2" guid="{F793038E-BA3B-471B-86AB-585A4E84C475}"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07" authorId="2" guid="{F09515F5-6C9F-4841-ABA6-534164012BFB}"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13" authorId="2" guid="{27DE4340-DCE2-4C98-B4BA-0E1286279D69}"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19" authorId="2" guid="{2F27E547-0206-40A0-962D-7AEE8C6F1EA9}"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List>
</comments>
</file>

<file path=xl/sharedStrings.xml><?xml version="1.0" encoding="utf-8"?>
<sst xmlns="http://schemas.openxmlformats.org/spreadsheetml/2006/main" count="1522" uniqueCount="503">
  <si>
    <t>Пояснения, ожидаемые результаты</t>
  </si>
  <si>
    <t>Факт финансирования</t>
  </si>
  <si>
    <t>Всего по подпрограмме, в том числе:</t>
  </si>
  <si>
    <t>5.</t>
  </si>
  <si>
    <t>%  исполнения к факту финансирования</t>
  </si>
  <si>
    <t>% исполнения к уточненному плану</t>
  </si>
  <si>
    <t>№ п/п</t>
  </si>
  <si>
    <t>Источник финансирования</t>
  </si>
  <si>
    <t>бюджет ХМАО - Югры</t>
  </si>
  <si>
    <t>Всего по программе, в том числе:</t>
  </si>
  <si>
    <t>федеральный бюджет</t>
  </si>
  <si>
    <t>привлечённые средства</t>
  </si>
  <si>
    <t>Всего, в том числе:</t>
  </si>
  <si>
    <t>Исполнение</t>
  </si>
  <si>
    <t>Фактически
 профинансировано</t>
  </si>
  <si>
    <t>Наименование программы/подпрограммы</t>
  </si>
  <si>
    <t>Исполнено (кассовый расход)</t>
  </si>
  <si>
    <t>Всего по мероприятию, в том числе:</t>
  </si>
  <si>
    <t>6.</t>
  </si>
  <si>
    <t xml:space="preserve">бюджет МО </t>
  </si>
  <si>
    <t>бюджет МО</t>
  </si>
  <si>
    <t>% к уточненному плану</t>
  </si>
  <si>
    <t>бюджет МО сверх соглашения</t>
  </si>
  <si>
    <t>2.</t>
  </si>
  <si>
    <t>2.1.</t>
  </si>
  <si>
    <t>3.</t>
  </si>
  <si>
    <t>бюджет ХМАО-Югры</t>
  </si>
  <si>
    <t xml:space="preserve">Остаток по результатам ожидаемого исполнения 
</t>
  </si>
  <si>
    <t>Остатки средств предыдущих периодов 
(на 01.01.2014 года)</t>
  </si>
  <si>
    <t>Исполнение, возврат остатков предыдущих периодов                 
(на 01.02.2014 года)</t>
  </si>
  <si>
    <t xml:space="preserve">Остатки средств предыдущих периодов 
(на 01.02.2014) 
с учетом возврата, исполнения </t>
  </si>
  <si>
    <t>Подпрограмма "Территориальное планирование учреждений здравоохранения автономного округа"</t>
  </si>
  <si>
    <t>2.1.1.</t>
  </si>
  <si>
    <t>Подпрограмма "Дорожное хозяйство"</t>
  </si>
  <si>
    <t>Подпрограмма "Дети Югры"</t>
  </si>
  <si>
    <t>8.</t>
  </si>
  <si>
    <t>9.</t>
  </si>
  <si>
    <t>10.</t>
  </si>
  <si>
    <t>11.</t>
  </si>
  <si>
    <t>12.</t>
  </si>
  <si>
    <t>12.1.</t>
  </si>
  <si>
    <t>12.1.1.</t>
  </si>
  <si>
    <t>13.</t>
  </si>
  <si>
    <t>14.</t>
  </si>
  <si>
    <t>15.</t>
  </si>
  <si>
    <t>16.</t>
  </si>
  <si>
    <t>17.</t>
  </si>
  <si>
    <t>18.</t>
  </si>
  <si>
    <t>19.</t>
  </si>
  <si>
    <t>22.</t>
  </si>
  <si>
    <t>Наименование программы</t>
  </si>
  <si>
    <t>Королёва Ю.Г.</t>
  </si>
  <si>
    <t>Грищенкова Г.Р.</t>
  </si>
  <si>
    <t>Алешкова Н.П.</t>
  </si>
  <si>
    <t>Лапин О.М.</t>
  </si>
  <si>
    <t>Кочетков В.В.</t>
  </si>
  <si>
    <t>Османкина Т.Н.</t>
  </si>
  <si>
    <t>Пелевин А.Р.</t>
  </si>
  <si>
    <t xml:space="preserve"> Анохин А.С.</t>
  </si>
  <si>
    <t xml:space="preserve"> Фокеев А.А.</t>
  </si>
  <si>
    <t>Примечание</t>
  </si>
  <si>
    <t>Реализация мероприятий не запланирована</t>
  </si>
  <si>
    <t>Детская школа искусств в микрорайоне ПИКС (ДАиГ)</t>
  </si>
  <si>
    <t>Формирование информационных ресурсов общедоступных библиотек Югры (комплектование, перевод в машиночитаемые форматы, реставрация, приобретение доступа к базам данных, организация справочно-поискового аппарата) (ДКМПиС)</t>
  </si>
  <si>
    <t>2.1.2.</t>
  </si>
  <si>
    <t>2.1.3.</t>
  </si>
  <si>
    <t>2.1.4.</t>
  </si>
  <si>
    <t>Обновление материально-технической базы учреждений муниципальных детских школ искусств (по видам искусств) в сфере культуры (ДКМПиС)</t>
  </si>
  <si>
    <t>2.1.5.</t>
  </si>
  <si>
    <t>2.2.</t>
  </si>
  <si>
    <t>Подпрограмма II "Общее образование. Дополнительное образование детей"</t>
  </si>
  <si>
    <t>Подпрограмма II «Поддержание устойчивого исполнения бюджетов муниципальных образований автономного округа»</t>
  </si>
  <si>
    <t>реализуется</t>
  </si>
  <si>
    <t>НЕ реализуется</t>
  </si>
  <si>
    <t>2.1.6.</t>
  </si>
  <si>
    <t>Подпрограмма IV "Преодоление социальной исключенности"</t>
  </si>
  <si>
    <t xml:space="preserve">Подпрограмма 1 "Создание условий для обеспечения качественными коммунальными услугами" </t>
  </si>
  <si>
    <t>Подпрограмма 4 "Обеспечение равных прав потребителей на получение энергетических ресурсов"</t>
  </si>
  <si>
    <t xml:space="preserve">Подпрограмма 6 "Повышение энергоэффективности в отраслях экономики" </t>
  </si>
  <si>
    <t>Реконструкция уличных водопроводных сетей с применением современных материалов  (ДГХ)</t>
  </si>
  <si>
    <t>Техническое перевооружение магистральных тепловых сетей на основе современных технологий (ДГХ)</t>
  </si>
  <si>
    <t>21.</t>
  </si>
  <si>
    <t>8.1.</t>
  </si>
  <si>
    <t>Организация мониторинга деятельности малого и среднего предпринимательства  в муниципальном образовании в целях определения приоритетных направлений развития и формирования благоприятного общественного мнения о малом и среднем предпринимательстве (ДЭП)</t>
  </si>
  <si>
    <t xml:space="preserve">федеральный бюджет </t>
  </si>
  <si>
    <t xml:space="preserve">Гранты в форме субсидий социального предпринимательства </t>
  </si>
  <si>
    <t>Гранты на организацию Центра времяпрепровождения детей</t>
  </si>
  <si>
    <t xml:space="preserve"> Гранты  в форме субсидий начинающим предпринимателям</t>
  </si>
  <si>
    <t>1.1.</t>
  </si>
  <si>
    <t>Подпрограмма I "Содействие трудоустройству граждан"</t>
  </si>
  <si>
    <t>1.1.1.</t>
  </si>
  <si>
    <t>Подпрограмма III "Улучшение условий охраны труда в автономном округе"</t>
  </si>
  <si>
    <t>Подпрограмма III"Содействие развитию жилищного строительства"</t>
  </si>
  <si>
    <t>Улучшение жилищных условий молодых семей в соответствии с федеральной целевой программой "Жилище" (УУиРЖ)</t>
  </si>
  <si>
    <t>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</si>
  <si>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6.1.</t>
  </si>
  <si>
    <t>6.1.1.</t>
  </si>
  <si>
    <t>20.</t>
  </si>
  <si>
    <t>Субвенции на реализацию основных общеобразовательных программ (ДО)</t>
  </si>
  <si>
    <t>Субвенции на реализацию дошкольными образовательными организациями основных  общеобразовательных программ дошкольного образования (ДО)</t>
  </si>
  <si>
    <t>Всего по программам 
Ханты-Мансийского автономного округа - Югры</t>
  </si>
  <si>
    <t>Ответственное должностное лицо за реализацию ГП в городе Сургуте</t>
  </si>
  <si>
    <t>Исполнено (кассовый расход), всего</t>
  </si>
  <si>
    <t>Остаток финансирования, всего</t>
  </si>
  <si>
    <t>ВСЕГО:</t>
  </si>
  <si>
    <t>тыс. руб.</t>
  </si>
  <si>
    <t>(тыс. руб.)</t>
  </si>
  <si>
    <t>Подпрограмма "Развитие малого и среднего предпринимательства" (ДЭП)</t>
  </si>
  <si>
    <t>8.2.</t>
  </si>
  <si>
    <t>Подпрограмма "Совершенствование государственного и муниципального управления" (МФЦ)</t>
  </si>
  <si>
    <t>Ожидаемый % исполнения</t>
  </si>
  <si>
    <t>3.1.</t>
  </si>
  <si>
    <t xml:space="preserve"> </t>
  </si>
  <si>
    <t>примечание = АЦК</t>
  </si>
  <si>
    <t>Факт финансирования, всего</t>
  </si>
  <si>
    <t>Остаток финансирования 2014 года 
 (гр. 6 - гр.8)</t>
  </si>
  <si>
    <t>1.</t>
  </si>
  <si>
    <t>2.1.7.</t>
  </si>
  <si>
    <t>2.2.1.</t>
  </si>
  <si>
    <t>3.1.1.</t>
  </si>
  <si>
    <t>3.1.2.</t>
  </si>
  <si>
    <t>3.2.</t>
  </si>
  <si>
    <t>3.2.1.</t>
  </si>
  <si>
    <t>3.2.2.</t>
  </si>
  <si>
    <t>4.</t>
  </si>
  <si>
    <t>5.1.</t>
  </si>
  <si>
    <t>5.1.1.</t>
  </si>
  <si>
    <t>5.1.2.</t>
  </si>
  <si>
    <t>5.1.3.</t>
  </si>
  <si>
    <t>5.1.4.</t>
  </si>
  <si>
    <t>5.2.</t>
  </si>
  <si>
    <t xml:space="preserve">7. </t>
  </si>
  <si>
    <t>8.3.</t>
  </si>
  <si>
    <t>11.1.</t>
  </si>
  <si>
    <t>11.1.1.</t>
  </si>
  <si>
    <t>11.1.2.</t>
  </si>
  <si>
    <t>11.1.3.</t>
  </si>
  <si>
    <t>11.2.</t>
  </si>
  <si>
    <t>11.2.1.</t>
  </si>
  <si>
    <t>11.2.2.</t>
  </si>
  <si>
    <t>11.2.3.</t>
  </si>
  <si>
    <t>11.2.4.</t>
  </si>
  <si>
    <t>12.1.1.1.</t>
  </si>
  <si>
    <t>12.2.</t>
  </si>
  <si>
    <t>12.2.1.</t>
  </si>
  <si>
    <t>12.3.</t>
  </si>
  <si>
    <t>12.3.1.</t>
  </si>
  <si>
    <t>12.4.</t>
  </si>
  <si>
    <t>12.4.1.</t>
  </si>
  <si>
    <t>13.1.</t>
  </si>
  <si>
    <t>13.1.1.</t>
  </si>
  <si>
    <t>13.1.2.</t>
  </si>
  <si>
    <t>13.1.3.</t>
  </si>
  <si>
    <t>16.1.</t>
  </si>
  <si>
    <t>16.1.1.</t>
  </si>
  <si>
    <t>16.1.2.</t>
  </si>
  <si>
    <t>16.1.3.</t>
  </si>
  <si>
    <t>16.1.4.</t>
  </si>
  <si>
    <t>16.1.4.1.</t>
  </si>
  <si>
    <t>16.1.4.2.</t>
  </si>
  <si>
    <t>16.1.4.3.</t>
  </si>
  <si>
    <t>16.1.4.4.</t>
  </si>
  <si>
    <t>16.1.4.5.</t>
  </si>
  <si>
    <t>16.1.4.6.</t>
  </si>
  <si>
    <t>16.1.4.7.</t>
  </si>
  <si>
    <t>16.1.4.8.</t>
  </si>
  <si>
    <t>16.2.</t>
  </si>
  <si>
    <t>16.2.1.</t>
  </si>
  <si>
    <t>18.1.</t>
  </si>
  <si>
    <t>18.1.1</t>
  </si>
  <si>
    <t>20.1.</t>
  </si>
  <si>
    <t>20.1.1.</t>
  </si>
  <si>
    <t>24.</t>
  </si>
  <si>
    <t>25.</t>
  </si>
  <si>
    <t>Проведение  образовательных мероприятий для субъектов малого и среднего предпринимательства (ДЭП)</t>
  </si>
  <si>
    <t>Развитие молодежного предпринимательства (ДЭП)</t>
  </si>
  <si>
    <t>Финансовая поддержка (ДЭП)</t>
  </si>
  <si>
    <t>Финансовая поддержка организаций, осуществляющих оказание субъектам поддержки по бизнес-инкубированию, проведению выставок, ярмарок, конференций и иных мероприятий, направленных на продвижение товаров, работ, услуг на региональные и международные рынки, подготовку, переподготовку и повышение квалификации кадров субъектов и организаций</t>
  </si>
  <si>
    <t>Финансовая поддержка субъектов по приобретению оборудования (основных средств) и лицензионных программных продуктов</t>
  </si>
  <si>
    <t>Возмещение недополученных доходов организациям, осуществляющим реализацию населению сжиженного газа, по социально-ориентированным розничным ценам (ДГХ)</t>
  </si>
  <si>
    <r>
      <t xml:space="preserve">Подпрограмма «Обеспечение стабильной благополучной эпизоотической обстановки в автономном округе и защита населения от болезней, общих для человека и животных»  
</t>
    </r>
    <r>
      <rPr>
        <sz val="18"/>
        <rFont val="Times New Roman"/>
        <family val="1"/>
        <charset val="204"/>
      </rPr>
      <t>Обеспечение осуществления отлова, транспортировки, учета, содержания, умерщвления, утилизации безнадзорных и бродячих животных (ДГХ)</t>
    </r>
  </si>
  <si>
    <t>20.1.1.1.</t>
  </si>
  <si>
    <t>Подпрограмма 1 "Профилактика правонарушений"</t>
  </si>
  <si>
    <t>Осуществление отдельных государственных полномочий по созданию и обеспечению деятельности административных комиссий (УБУиО)</t>
  </si>
  <si>
    <t>13.2.</t>
  </si>
  <si>
    <t>Подпрограмма 6 "Создание условий для выполнения функций, направленных на обеспечение прав и законных интересов жителей Ханты-Мансийского автономного округа – Югры в отдельных сферах жизнедеятельности"</t>
  </si>
  <si>
    <t>13.2.1.</t>
  </si>
  <si>
    <t>18.1.1.2.</t>
  </si>
  <si>
    <t>Оптимизация работы системы электроснабжения объектов предприятий (техническое перевооружение внутренних, наружных сетей освещения на котельных, замена светильников на светильники с энергосберегающими лампами) (ДГХ)</t>
  </si>
  <si>
    <t>Поликлиника "Нефтяник" на 700 посещений в смену в мкр. 37 г. Сургута (УКС)</t>
  </si>
  <si>
    <t>Приобретение объектов общего образования</t>
  </si>
  <si>
    <t>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(субвенции местным бюджетам) (ДО - путевки для детей сирот)</t>
  </si>
  <si>
    <t>Строительство объектов, предназначенных для размещения муниципальных учреждений культуры</t>
  </si>
  <si>
    <t>Развитие материально-технической базы муниципальных учреждений спорта</t>
  </si>
  <si>
    <t>6.1.1.1.</t>
  </si>
  <si>
    <t>Подпрограмма I "Развитие массовой физической культуры и спорта, спортивной инфраструктуры, пропаганда здорового образа жизни"</t>
  </si>
  <si>
    <t>Ликвидация и расселение приспособленных для проживания строений (балочных массивов) (ДАиГ)</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</si>
  <si>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</si>
  <si>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20.1.2.</t>
  </si>
  <si>
    <t>Предоставление дополнительных гарантий и дополнительных мер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(УБУиО, ДГХ)</t>
  </si>
  <si>
    <t xml:space="preserve">По мероприятиям, финансируемым за счет субвенций, заключение соглашения не требуется.
</t>
  </si>
  <si>
    <t>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(ДО)</t>
  </si>
  <si>
    <t xml:space="preserve">Субвенции на информационное обеспечение общеобразовательных организаций в части доступа к образовательным ресурсам сети "Интернет"  (ДО) </t>
  </si>
  <si>
    <t>Улучшение жилищных условий ветеранов Великой Отечественной войны (ДАиГ)</t>
  </si>
  <si>
    <t>Утвержденный план 
на 2015год, всего</t>
  </si>
  <si>
    <t xml:space="preserve">Уточненный план 
на 2015 год, всего </t>
  </si>
  <si>
    <t>Приобретение жилья (ДАиГ)</t>
  </si>
  <si>
    <t>Капитальный ремонт и ремонт автомобильных дорог (ДГХ)</t>
  </si>
  <si>
    <t>3.1.3.</t>
  </si>
  <si>
    <t>3.1.4.</t>
  </si>
  <si>
    <t xml:space="preserve">Строительство (реконструкция), капитальный ремонт и ремонт автомобильных дорог общего пользования </t>
  </si>
  <si>
    <t>было в феврале-марте сначала</t>
  </si>
  <si>
    <t>перенос торгов с марта на апрель май</t>
  </si>
  <si>
    <t>ПОСЕЛКИ разнести</t>
  </si>
  <si>
    <t>не состоялся в феврале - нет заявок</t>
  </si>
  <si>
    <t>Внедрение частотных преобразователей на котельном оборудовании (ДГХ)</t>
  </si>
  <si>
    <t>Шерстнева А.Ю.</t>
  </si>
  <si>
    <t>Объездная автомобильная дорога к дачным кооперативам "Черёмушки", "Север-1, "Север-2" в обход гидротехнических сооружений ГРЭС-1 и ГРЭС-2 (1 этап. Автодорога от Восточной объездной дороги до СНТ №49 "Черемушки". ПК0+00-ПК54+08,16)</t>
  </si>
  <si>
    <t>2.1.8.</t>
  </si>
  <si>
    <t>2.1.9.</t>
  </si>
  <si>
    <t>2.1.9.1.</t>
  </si>
  <si>
    <t>18.1.2.</t>
  </si>
  <si>
    <t>Осуществление отдельных государственных полномочий по обеспечению составления (изменения) списков кандидатов в присяжные заседатели федеральных судов общей юрисдикции (УБУиО)</t>
  </si>
  <si>
    <t>Подпрограмма 3 "Поддержка частных инвестиций в жилищно-коммунальном комплексе"</t>
  </si>
  <si>
    <t>12.4.2.</t>
  </si>
  <si>
    <t>12.4.3.</t>
  </si>
  <si>
    <t>12.4.5.</t>
  </si>
  <si>
    <t>12.4.7.</t>
  </si>
  <si>
    <t>12.4.8.</t>
  </si>
  <si>
    <t>Создание условий деятельности народных дружин (Наш город)</t>
  </si>
  <si>
    <t>5.1.3.1.</t>
  </si>
  <si>
    <t>3.1.5.</t>
  </si>
  <si>
    <t>11.2.5.</t>
  </si>
  <si>
    <t>16.1.4.9.</t>
  </si>
  <si>
    <t>Остаток средств 
за 2014 год
 (гр. 5 - гр.8)</t>
  </si>
  <si>
    <t xml:space="preserve">Утвержденный план 
на 2016 год </t>
  </si>
  <si>
    <t xml:space="preserve">Уточненный план 
на 2016 год </t>
  </si>
  <si>
    <r>
      <t xml:space="preserve">Финансовые затраты на реализацию программы в </t>
    </r>
    <r>
      <rPr>
        <u/>
        <sz val="18"/>
        <rFont val="Times New Roman"/>
        <family val="2"/>
        <charset val="204"/>
      </rPr>
      <t>2016</t>
    </r>
    <r>
      <rPr>
        <sz val="18"/>
        <rFont val="Times New Roman"/>
        <family val="2"/>
        <charset val="204"/>
      </rPr>
      <t xml:space="preserve"> году  </t>
    </r>
  </si>
  <si>
    <t xml:space="preserve">Средства предусмотрены как софинансирование за счет средств местного бюджета расходов на приобретение объектов общего образования.                                                                                              Заключение МК после ввода объекта в эксплуатацию, - ориентировочно III - IV квартал 2016 года. Окружные средства будут доведены после оформления ввода объекта в эксплуатацию. Оплата части средств по выкупу образовательного учреждения будет произведена после оформления объекта в муниципальную собственность.                                                                                                                                                                                                    </t>
  </si>
  <si>
    <t xml:space="preserve">Средства предусмотрены как софинансирование за счет средств местного бюджета расходов на приобретение объектов общего образования.                                                                                              Заключение МК после ввода объекта в эксплуатацию, - ориентировочно IV квартал 2016 года. Окружные средства будут доведены после оформления ввода объекта в эксплуатацию. Оплата части средств по выкупу образовательного учреждения будет произведена после оформления объекта в муниципальную собственность.                                                                                                                                                                                                    </t>
  </si>
  <si>
    <t>2.1.9.2.</t>
  </si>
  <si>
    <t>Подпрограмма  V "Ресурсное обеспечение системы образования, науки и молодежной политики"</t>
  </si>
  <si>
    <t>2.2.1.1.</t>
  </si>
  <si>
    <t>Строительство и реконструкция дошкольных образовательных и общеобразовательных организаций</t>
  </si>
  <si>
    <t>2.2.1.2.</t>
  </si>
  <si>
    <t>Предоставление дополнительных гарантий прав на имущество и жилые помещения для детей-сирот и детей, оставшихся без попечения родителей, лиц из числа детей-сирот и детей, оставшихся без попечения родителей (опека - УБУиО)</t>
  </si>
  <si>
    <t>Предоставление денежных средств на оплату жилого помещения и коммунальных услуг детям-сиротам и детям, оставшимся без попечения родителей носит заявительный характер, выплаты производятся по мере поступления заявлений.</t>
  </si>
  <si>
    <t>Организация деятельности по опеке и попечительству  (опека - УБУиО)</t>
  </si>
  <si>
    <t>Субвенции на осуществление полномочий по образованию и организации деятельности комиссий по делам несовершеннолетних и защите их прав (УБУиО)</t>
  </si>
  <si>
    <t>Осуществление отдельных государственных полномочий в области архивного дела (архив - УБУиО)</t>
  </si>
  <si>
    <t>Оплата услуг по содержанию имущества, поставку основных средств и материальных запасов будет произведена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</si>
  <si>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Осуществление полномочий в сфере трудовых отношений и государственного управления охраной труда (ДЭП - УБУиО)</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</si>
  <si>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определённых федеральным законодательством"(ХЭУ)</t>
  </si>
  <si>
    <t>Обеспечение функционирования и развития систем видеонаблюдения с целью повышения безопасности дорожного движения, информирования населения  (МКУ "ЕДДС")</t>
  </si>
  <si>
    <t>В 2016 году из средств федерального бюджета предусмотрены расходы на осуществление отдельных государственных полномочий по обеспечению составления (изменения и дополнения) списков кандидатов в присяжные заседатели федеральных судов общей юрисдикции.
Средства будут использованы до конца 2016 года.</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</si>
  <si>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(ЗАГС - УБУиО)</t>
  </si>
  <si>
    <t>Финансовая поддержка субъектов по обязательной и добровольной сертификации (декларированию) продукции (продовольственного сырья) местных товаропроизводителей</t>
  </si>
  <si>
    <t>Создание условий для развития субъектов, осуществляющих деятельность в следующих направлениях: экология, быстровозводимое домостроение, крестьянские (фермерские) хозяйства, переработка леса, сбор и переработка дикоросов, переработка отходов, рыбодобыча, рыбопереработка, ремесленническая деятельность, въездной и внутренний туризм</t>
  </si>
  <si>
    <t>Расходы запланированы на 3 квартал 2016 года.</t>
  </si>
  <si>
    <t>Строительство кладбища (ДГХ)</t>
  </si>
  <si>
    <t>Сквер в 5 "А" мкр. (УПиЭ)</t>
  </si>
  <si>
    <t>Предоставление субсидий бюджетам муниципальных образований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(ДГХ)</t>
  </si>
  <si>
    <t>Организация и проведение обязательного энергетического обследования  (первое - до 31.12.2012 года, последующие - не реже 1 раза в 5 лет) с составлением энергетического паспорта (ДГХ, ХЭУ)</t>
  </si>
  <si>
    <t>Работы запланированы на ноябрь 2016 года.</t>
  </si>
  <si>
    <t>Оптимизация работы системы тепло-, водоснабжения зданий учреждений (ремонт системы теплоснабжения,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(реконструкция фасадов, кровель и чердаков, замена оконных блоков, замена гаражных ворот) (ДГХ, ХЭУ)</t>
  </si>
  <si>
    <t>Оптимизация работы системы электроснабжения зданий учреждений (замена светильников на светильники с энергосберегающими лампами,) (ДГХ)</t>
  </si>
  <si>
    <t>Установка (замена) индивидуальных приборов учета холодной и горячей воды, электрической энергии в части муниципальной собственности (КУИ)</t>
  </si>
  <si>
    <t xml:space="preserve">Финансовая поддержка Субъектов, осуществляющих производство, реализацию товаров и услуг в социально значимых видах деятельности, в части компенсации арендных платежей за нежилые помещения и по предоставленным консалтинговым услугам </t>
  </si>
  <si>
    <t>Улица Маяковского на участке от ул. 30 лет Победы до ул. Университетской в г. Сургуте (ДАиГ)</t>
  </si>
  <si>
    <t>Подпрограмма  V"Обеспечение мерами государственной поддержки по улучшению жилищных условий отдельных категорий граждан"</t>
  </si>
  <si>
    <t xml:space="preserve">В соответствии с решением Думы города от 22.12.15 №820-V ДГ "О бюджете городского округа город Сургут на 2016 год" средства зарезервированы в бюджетной росписи департамента финансов  до определения исполнителей.   </t>
  </si>
  <si>
    <t>Субвенции на реализацию основных общеобразовательных программ на выполнение функций классного руководителя (ДО)</t>
  </si>
  <si>
    <t>Субсидия на дополнительное финансовое обеспечение мероприятий по организации питания обучающихся (ДО)</t>
  </si>
  <si>
    <t xml:space="preserve">Субсидия на создание условий для осуществление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t>
  </si>
  <si>
    <t>2.2.1.3.</t>
  </si>
  <si>
    <t>Финансовое обеспечение софинансирования расходных обязательств по организации питания  обучающихся в муниципальных общеобразовательных организациях (ДГХ+ДО)</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</si>
  <si>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(ДАиГ)</t>
  </si>
  <si>
    <t>20.1.1.2.</t>
  </si>
  <si>
    <t xml:space="preserve">Развитие общественной инфраструктуры и реализация приоритетных направлений развития </t>
  </si>
  <si>
    <t>Ожидаемый остаток средств 
за 2016 год
 (гр. 5 - гр.11)</t>
  </si>
  <si>
    <t>Субвенция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</si>
  <si>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7.1.</t>
  </si>
  <si>
    <t>7.1.1.</t>
  </si>
  <si>
    <t>Предупреждение безработицы в Ханты-Мансийском автономном округе - Югре (ДФ)</t>
  </si>
  <si>
    <t>7.1.1.1.</t>
  </si>
  <si>
    <t>7.1.1.2.</t>
  </si>
  <si>
    <t>7.1.1.3.</t>
  </si>
  <si>
    <t>Организация временного трудоустройства безработных граждан, испытывающих трудности в поиске работы</t>
  </si>
  <si>
    <t>Ожидаемое исполнение на 01.01.2017</t>
  </si>
  <si>
    <t xml:space="preserve">
Заключение соглашения по мероприятиям, финансируемым за счет субвенций, не требуется</t>
  </si>
  <si>
    <t xml:space="preserve">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"'Спортивный комплекс с плавательным бассейном на 50 метров").                                                                                                                                                                                                                                                                                                                                                                                                                                                                                                           
                                                                                                                                                                                                                                                                                                                                                              </t>
  </si>
  <si>
    <t>Обеспечение жильем граждан, уволенных с военной службы и приравненных к ним лиц (ДФ)</t>
  </si>
  <si>
    <t>Повышение оплаты труда работников муниципальных учреждений культуры (ДКМПиС)</t>
  </si>
  <si>
    <t>Организация и обеспечение отдыха и оздоровления детей (лагеря ДО+ДКМПиС, путевки ДО)</t>
  </si>
  <si>
    <t>7.2.</t>
  </si>
  <si>
    <t>7.2.1.</t>
  </si>
  <si>
    <r>
      <t xml:space="preserve">Подпрограмма "Поддержка малых форм хозяйствования"                                                                                                </t>
    </r>
    <r>
      <rPr>
        <sz val="18"/>
        <rFont val="Times New Roman"/>
        <family val="1"/>
        <charset val="204"/>
      </rPr>
      <t>Поддержка малых форм хозяйствования (КУИ)</t>
    </r>
  </si>
  <si>
    <r>
      <t xml:space="preserve">Подпрограмма "Повышение эффективности использования и развития ресурсного потенциала рыбохозяйственного комплекса"                                                              </t>
    </r>
    <r>
      <rPr>
        <sz val="18"/>
        <rFont val="Times New Roman"/>
        <family val="1"/>
        <charset val="204"/>
      </rPr>
      <t>Государственная поддержка рыбохозяйственного комплекса (КУИ)</t>
    </r>
  </si>
  <si>
    <t>Государственная программа Ханты-Мансийского автономного округа – Югры «Содействие занятости населения в Ханты-Мансийском автономном округе – Югре на 2016-2020 годы» (Королёва Ю.Г.)</t>
  </si>
  <si>
    <t>Государственная программа "Развитие культуры и туризма в Ханты-Мансийском автономном округе - Югре на 2016-2020 годы" (Грищенкова Г.Р.)</t>
  </si>
  <si>
    <t>Государственная программа Ханты-Мансийского автономного округа – Югры «Доступная среда в Ханты-Мансийском автономном округе – Югре на 2016-2020 годы» (Пелевин А.Р.)</t>
  </si>
  <si>
    <t>Государственная программа Ханты-Мансийского автономного округа – Югры «Социальная поддержка жителей Ханты-Мансийского автономного округа – Югры на 2016-2020 годы» (Пелевин А.Р.)</t>
  </si>
  <si>
    <t>Государственная программа Ханты-Мансийского автономного округа – Югры «Развитие образования в Ханты-Мансийском автономном округе – Югре на 2016-2020 годы» 
(Османкина Т.Н.)</t>
  </si>
  <si>
    <t>Государственная программа "Развитие здравоохранения  на 2016-2020 годы" 
(Пелевин А.Р.)</t>
  </si>
  <si>
    <t xml:space="preserve">"Развитие здравоохранения  на 2016-2020 годы" </t>
  </si>
  <si>
    <t xml:space="preserve">"Развитие образования в Ханты-Мансийском автономном округе – Югре на 2016-2020 годы» </t>
  </si>
  <si>
    <t xml:space="preserve">«Социальная поддержка жителей Ханты-Мансийского автономного округа – Югры на 2016-2020 годы» </t>
  </si>
  <si>
    <t xml:space="preserve">«Доступная среда в Ханты-Мансийском автономном округе – Югре на 2016-2020 годы» </t>
  </si>
  <si>
    <t>"Развитие культуры и туризма в Ханты-Мансийском автономном округе - Югре на 2016-2020 годы"</t>
  </si>
  <si>
    <t xml:space="preserve">"Развитие физической культуры и спорта в Ханты-Мансийском автономном округе — Югре на 2016 — 2020 годы" </t>
  </si>
  <si>
    <t xml:space="preserve">«Содействие занятости населения в Ханты-Мансийском автономном округе – Югре на 2016-2020 годы» </t>
  </si>
  <si>
    <t xml:space="preserve">«Развитие агропромышленного комплекса и рынков сельскохозяйственной продукции, сырья и продовольствия в Ханты-Мансийском автономном округе – Югре в 2016-2020 годах» </t>
  </si>
  <si>
    <t>Пешков С.М.</t>
  </si>
  <si>
    <t xml:space="preserve">«Развитие лесного хозяйства и лесопромышленного комплекса Ханты-Мансийского автономного округа – Югры на 2016-2020 годы» </t>
  </si>
  <si>
    <t xml:space="preserve">«Социально-экономическое развитие,коренных малочисленных народов Севера Ханты-Мансийского автономного округа – Югры на 2016-2020 годы» </t>
  </si>
  <si>
    <t xml:space="preserve">"Обеспечение доступным и комфортным жильем жителей Ханты-Мансийского автономного округа - Югры в 2016-2020 годах" </t>
  </si>
  <si>
    <t xml:space="preserve">«Развитие жилищно-коммунального комплекса и повышение энергетической эффективности в Ханты-Мансийском автономном округе – Югре на 2016-2020 годы» </t>
  </si>
  <si>
    <t>Перунова С.А.</t>
  </si>
  <si>
    <t xml:space="preserve">«О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обеспеченич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t>
  </si>
  <si>
    <t xml:space="preserve">«Защита населения и территорий от чрезвычайных ситуаций, обеспечение пожарной безопасности в Ханты-Мансийском автономном округе – Югре на 2016-2020 годы» </t>
  </si>
  <si>
    <t>«Обеспечение экологической безопасности Ханты-Мансийского автономного округа – Югры на 2016-2020 годы"</t>
  </si>
  <si>
    <t xml:space="preserve">«Социально-экономическое развитие, инвестиции и инновации Ханты-Мансийского автономного округа – Югры на 2016-2020 годы» </t>
  </si>
  <si>
    <t xml:space="preserve">«Информационное общество Ханты-Мансийского автономного округа – Югры на 2016-2020 годы» </t>
  </si>
  <si>
    <t>"Развитие транспортной системы Ханты-Мансийского автономного округа — Югры на 2016-2020 годы"</t>
  </si>
  <si>
    <t xml:space="preserve">«Управление государственными финансами в Ханты-Мансийском автономном округе – Югре на 2016-2020 годы» </t>
  </si>
  <si>
    <t xml:space="preserve">«Создание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2016-2020 годы» </t>
  </si>
  <si>
    <t xml:space="preserve">«Развитие гражданского общества Ханты-Мансийского автономного округа – Югры на 2016-2020 годы» </t>
  </si>
  <si>
    <t xml:space="preserve">«Управление государственным имуществом Ханты-Мансийского автономного округа – Югры на 2016-2020 годы» </t>
  </si>
  <si>
    <t xml:space="preserve">«Развитие и использование минерально-сырьевой базы Ханты-Мансийского автономного округа – Югры на 2016-2020 годы» </t>
  </si>
  <si>
    <t xml:space="preserve">«Развитие государственной гражданской службы, муниципальной службы и резерва управленческих кадров в Ханты-Мансийском автономном округе – Югре в 2016-2020 годах» </t>
  </si>
  <si>
    <t>Государственная программа "Развитие физической культуры и спорта в Ханты-Мансийском автономном округе — Югре на 2016 — 2020 годы" (Грищенкова Г.Р.)</t>
  </si>
  <si>
    <t>Государственная программа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2016-2020 годах»  (Пешков С.М.)</t>
  </si>
  <si>
    <t>Государственная программа Ханты-Мансийского автономного округа – Югры «Развитие лесного хозяйства и лесопромышленного комплекса Ханты-Мансийского автономного округа – Югры на 2016-2020 годы»</t>
  </si>
  <si>
    <t xml:space="preserve">Государственная программа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2016-2020 годы» </t>
  </si>
  <si>
    <t>Государственная программа "Обеспечение доступным и комфортным жильем жителей Ханты-Мансийского автономного округа - Югры в 2016-2020 годах" (Фокеев А.А.)</t>
  </si>
  <si>
    <t>11.1.3.1.</t>
  </si>
  <si>
    <t>Государственная программа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2016-2020 годы» (Кочетков В.В.)</t>
  </si>
  <si>
    <t>12.4.4.</t>
  </si>
  <si>
    <t>12.4.6.</t>
  </si>
  <si>
    <t>Государственная программа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обеспечение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(Перунова С.А.)</t>
  </si>
  <si>
    <t>13.1.4.</t>
  </si>
  <si>
    <t>Государственная программа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2016-2020 годы» (Лапин О.М.)</t>
  </si>
  <si>
    <t>Государственная программа Ханты-Мансийского автономного округа – Югры «Обеспечение экологической безопасности Ханты-Мансийского автономного округа – Югры на 2016-2020 годы"
 (Анохин А.С.)</t>
  </si>
  <si>
    <t>Государственная программа Ханты-Мансийского автономного округа – Югры «Социально-экономическое развитие, инвестиции и инновации Ханты-Мансийского автономного округа – Югры на 2016-2020 годы» (Королёва Ю.Г.)</t>
  </si>
  <si>
    <t xml:space="preserve">Государственная программа Ханты-Мансийского автономного округа – Югры «Информационное общество Ханты-Мансийского автономного округа – Югры на 2016-2020 годы» </t>
  </si>
  <si>
    <t>Государственная программа "Развитие транспортной системы Ханты-Мансийского автономного округа — Югры на 2016-2020 годы (Фокеев А.А.)</t>
  </si>
  <si>
    <t xml:space="preserve">Государственная программа Ханты-Мансийского автономного округа – Югры «Управление государственными финансами в Ханты-Мансийском автономном округе – Югре на 2016-2020 годы» </t>
  </si>
  <si>
    <t>Государственная программа Ханты-Мансийского автономного округа – Югры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2016-2020 годы» (Шерстнева А.Ю.)</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</si>
  <si>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2016-2020 годы» (Алешкова Н.П.)</t>
  </si>
  <si>
    <t>Государственная программа Ханты-Мансийского автономного округа – Югры «Управление государственным имуществом Ханты-Мансийского автономного округа – Югры на 2016-2020 годы» (Пешков С.М.)</t>
  </si>
  <si>
    <t xml:space="preserve">Государственная программа Ханты-Мансийского автономного округа – Югры «Развитие и использование минерально-сырьевой базы Ханты-Мансийского автономного округа – Югры на 2016-2020 годы»  </t>
  </si>
  <si>
    <t xml:space="preserve">Государственная программа Ханты-Мансийского автономного округа – Югры «Оказание содействия добровольному переселению в Ханты-Мансийский автономный округ – Югру соотечественников, проживающих за рубежом, на 2016–2015 годы» </t>
  </si>
  <si>
    <t xml:space="preserve">Государственная программа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2016-2020 годах» </t>
  </si>
  <si>
    <t>23.</t>
  </si>
  <si>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 (ДФ)</t>
  </si>
  <si>
    <t>Организация проведения оплачиваемых общественных работ для не занятых трудовой деятельностью и безработных граждан (ДФ)</t>
  </si>
  <si>
    <t>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t>
  </si>
  <si>
    <t>16.2.2.</t>
  </si>
  <si>
    <t xml:space="preserve">С учетом максимальной суммы субсидии для одного субъекта - поддержка будет оказана не менее чем 2 субъектам МСП.
 Исполнение запланировано на 3 квартал 2016 года. Прием заявлений на получение поддержки и заседание грантовой комиссии запланированы на июнь 2016 года. </t>
  </si>
  <si>
    <t xml:space="preserve">В соответствии с решением Думы города от 22.12.15 № 820-V ДГ "О бюджете городского округа город Сургут на 2016 год" средства зарезервированы в бюджетной росписи департамента финансов до определения исполнителей.   </t>
  </si>
  <si>
    <t xml:space="preserve">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"''Поликлиника "Нефтяник" на 700 посещений в смену в мкр. 37 г. Сургута "). </t>
  </si>
  <si>
    <t>-</t>
  </si>
  <si>
    <t>Ремонт улицы Студенческая</t>
  </si>
  <si>
    <t>Ремонт улицы Бажова</t>
  </si>
  <si>
    <t>Ремонт улицы Крылова (на участке от улицы Аэрофлотская до улицы Билецкого)</t>
  </si>
  <si>
    <t>Ремонт улицы Крылова (на участке от улицы  Билецкого до улицы 33 "З")</t>
  </si>
  <si>
    <t>Ремонт улицы Грибоедова (на участке от улицы Крылова до проезда Вербного)</t>
  </si>
  <si>
    <t>Ремонт улицы Республики</t>
  </si>
  <si>
    <t>Ремонт улицы Бульвар Писателей</t>
  </si>
  <si>
    <t>Ремонт проезда от дома № 21 по проспекту Мира до домов №№38,40 по улице Профсоюзов</t>
  </si>
  <si>
    <t>Ремонт проспекта Мира</t>
  </si>
  <si>
    <t>Ремонт Югорский тракт - 1 "З" (на участке от улицы Показаньева до спортивной базы "Здоровье")</t>
  </si>
  <si>
    <t>Ремонт улицы Профсоюзов (на участке от улицы Маяковского до улицы 30 лет Победы)</t>
  </si>
  <si>
    <t>Ремонт улицы Мелик-Карамова</t>
  </si>
  <si>
    <t>Ремонт улицы 30 лет Победы на пересечении с улицей Профсоюзов</t>
  </si>
  <si>
    <t>Ремонт улицы И. Захарова на пересечение с улицей 30 лет Победы на подходе со стороны улицы Университетской</t>
  </si>
  <si>
    <t>Расходы запланированы на 3 квартал 2016 года. Планируется увеличение доли местного бюджета на 2 409,38 тыс. руб., вопрос о внесении изменений в утвержденный бюджет будет рассмотрен на апрельской Думе города.</t>
  </si>
  <si>
    <t>Расходы запланированы на 3 квартал 2016 года. Планируется увеличение доли местного бюджета на 1 017,82 тыс. руб., вопрос о внесении изменений в утвержденный бюджет будет рассмотрен на апрельской Думе города.</t>
  </si>
  <si>
    <t>Субсидия на реконструкцию, расширение, модернизацию, строительство и капитальный ремонт объектов коммунального комплекса (ДГХ)</t>
  </si>
  <si>
    <t>В рамках мероприятия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с округом не требуется согласно ГП.</t>
  </si>
  <si>
    <t>Заключено соглашение от 11.02.2016  № АС-4с о софинансировании и реализации мероприятий государственной программы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между Департаментом внутренней политики ХМАО-Югры и Администрацией города.</t>
  </si>
  <si>
    <t>12.5.</t>
  </si>
  <si>
    <t>12.5.1.</t>
  </si>
  <si>
    <t>Подпрограмма 9 "Реализация Адресной программы Ханты-Мансийского автономного округа - Югры по переселению граждан из аварийного жилищного фонда"</t>
  </si>
  <si>
    <t>Приобретение жилых помещений у застройщиков или лиц, не являющихся застройщиками домов, в которых расположены эти помещения, в целях их предоставления гражданам, переселяемым из аварийных многоквартирных домов (ДАиГ)</t>
  </si>
  <si>
    <t>Детский сад №2 на 300 мест в 38 микрорайоне г. Сургута (ДАиГ)</t>
  </si>
  <si>
    <t>Билдинг-сад на 40 мест, ул. Каролинского, 10 (ДАиГ)</t>
  </si>
  <si>
    <t>Средняя общеобразовательная школа в микрорайоне 32 г. Сургута</t>
  </si>
  <si>
    <t>Средняя общеобразовательная школа в микрорайоне 33 г. Сургута</t>
  </si>
  <si>
    <t>Подпрограмма "Обеспечение прав граждан на доступ к культурным ценностям и информации"</t>
  </si>
  <si>
    <t>Кассовый план 3 кв. - 1 225,88 тыс. руб. на обновление материально-технической базы МБУ ДО "Детская школа искусств №1" (приобретение фортепьяно). Аукцион на стадии размещения закупки согласно утвержденного плана-графика.</t>
  </si>
  <si>
    <t>Спорт.комп. с плав.бас.50м г. Сургут (УКС)</t>
  </si>
  <si>
    <t>С учетом максимальной суммы субсидии для одного субъекта - поддержка будет оказана не менее чем 2 субъектам МСП.
Исполнение запланировано на 2 квартал 2016 года. Заявлений по направлению не поступало</t>
  </si>
  <si>
    <t>Развитие многофункциональных центров предоставления государственных и муниципальных услуг ( МФЦ г. Сургута)</t>
  </si>
  <si>
    <t>Ремонт улицы И. Каролинского на пересечении с улицей Университетской на подходе со стороны улицы Геологической</t>
  </si>
  <si>
    <t xml:space="preserve">Ремонт улицы И. Каролинского на пересечении с улицей 30 лет Победы на подходе со стороны улицы Университетской </t>
  </si>
  <si>
    <t xml:space="preserve">Заключено соглашение  от 09.02.2016 № С-48/16  между Департаментом социального развития Ханты-Мансийского автономного округа – Югры и муниципальным образованием городской округ город Сургут о предоставлении субвенции на организацию и обеспечение отдыха и оздоровления детей.
Заключено соглашение от 09.02.2016 № С-65/16  между Департаментом социального развития Ханты-Мансийского автономного округа – Югры и муниципальным образованием городской округ город Сургут о предоставлении субсидии на оплату стоимости питания детям в возрасте от 6 до 17 лет (включительно) в оздоровительных лагерях с дневным пребыванием детей, в возрасте от 8 до 17 лет (включительно) в палаточных лагерях </t>
  </si>
  <si>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"'Детская школа искусств в мкр. ПИКС"). 
Заключение соглашения по мероприятию "Осуществление отдельных государственных полномочий в области архивного дела", финансируемому за счет субвенции из окружного бюджета, не требуется.</t>
  </si>
  <si>
    <t>Соглашение между Департаментом строительства ХМАО - Югры и Администрацией города по мероприятию "Улучшение жилищных условий молодых семей в соответствии с федеральной целевой программой "Жилище"  государственной программы не поступало. Ориентировочный срок заключения з квартал 2016 года.</t>
  </si>
  <si>
    <t>По мероприятиям 11.2.2, 11.2.3, 11.2.4, 11.2.5, финансируемым за счет субвенций, заключение соглашения не требуется.</t>
  </si>
  <si>
    <t>25 ГП ХМАО-Югры, из них:                                                                                                                                                                                                                                                                                
13 ГП - мероприятия реализуются;
12 ГП - реализация мероприятий не запланирована</t>
  </si>
  <si>
    <t>"Оказание содействия добровольному переселению в Ханты-Мансийский автономный округ – Югру соотечественников, проживающих за рубежом, на 2016–2020 годы"</t>
  </si>
  <si>
    <r>
      <t xml:space="preserve">Заключено соглашение от 27.01.2014 № 1 о взаимодействии по реализации мероприятий подпрограмм "Содействие трудоустройству граждан" и "Дополнительные мероприятия в области занятости населения" государственной программы ХМАО-Югры  «Содействие занятости населения в Ханты-Мансийском автономном округе – Югре на 2014-2020 годы» подписано сторонами и возвращено 20.03.14 из ХМАО в Администрацию города </t>
    </r>
    <r>
      <rPr>
        <b/>
        <i/>
        <sz val="18"/>
        <rFont val="Times New Roman"/>
        <family val="2"/>
        <charset val="204"/>
      </rPr>
      <t>(действует до 31.12.2020 года)</t>
    </r>
  </si>
  <si>
    <t>13 720,0 тыс. руб. - осуществляется подготовка конкурсной документации на приобретение путевок для детей-сирот и детей, оставшихся без попечения родителей.
Планируемый срок освоения средств:
4 130,0 тыс. руб. - 1 полугодие;
9 590,0 тыс. руб. - 2 полугодие.</t>
  </si>
  <si>
    <t>Отклонение уточненного от утвержденного плана обусловлено выделением субсидии, согласно приказу Департамента экономического развития ХМАО-Югры от 10.12.2015 № 259 "О предоставлении субсидий" в сумме 90 828,80 тыс. руб., с обеспечением доли местного бюджета в сумме 4 780,50 тыс. руб. Исполнение средств до конца 2016 года на оплату труда и начислений на оплату труда основного персонала, осуществляющего непосредственное взаимодействие  с заявителями в целях предоставления государственных и муниципальных услуг.</t>
  </si>
  <si>
    <t>Объекты определены, включены в соглашение, планируется увеличение доли местного бюджета на 3 427,20 тыс. руб., вопрос о внесении изменений в утвержденный бюджет будет рассмотрен на апрельской Думе города.</t>
  </si>
  <si>
    <r>
      <rPr>
        <b/>
        <u/>
        <sz val="18"/>
        <rFont val="Times New Roman"/>
        <family val="1"/>
        <charset val="204"/>
      </rPr>
      <t>ДКМПиС:</t>
    </r>
    <r>
      <rPr>
        <sz val="18"/>
        <rFont val="Times New Roman"/>
        <family val="2"/>
        <charset val="204"/>
      </rPr>
      <t xml:space="preserve">  План  -  7 131,32 тыс. руб.</t>
    </r>
  </si>
  <si>
    <t>План на 2016 год:
- 2 177 602,96 тыс. руб. - заработная плата;
- 657 636,09 тыс. руб. - начисления на выплаты по оплате труда;
- 141 761 ,95 тыс. руб. - приобретение учебных пособий, игрового оборудования, уличного игрового оборудования.</t>
  </si>
  <si>
    <t>Информация о реализации государственных программ Ханты-Мансийского автономного округа – Югры в городе Сургуте по состоянию на 01.04.2016 года</t>
  </si>
  <si>
    <t>Документация на проведение аукциона в электронной форме на выполнение работ по обустройству данного объекта направлена в ДЭП для согласования. Предполагаемая дата проведения аукциона в электронной форме - апрель 2016 года.</t>
  </si>
  <si>
    <t xml:space="preserve">План на 2016 год:
- 45 672,0 тыс. руб. - заработная плата за классное руководство;
- 13 792,94 тыс. руб. - начисления на выплаты по оплате труда.
Неизрасходованный остаток профинансированных средств 2 279,94 тыс. руб. - срок выплаты заработной платы и начислений на выплаты по оплате труда до 15 числа месяца, следующего за расчетным.   </t>
  </si>
  <si>
    <t xml:space="preserve">План на 2016 год:
- 3 401 831,51  тыс. руб. - заработная плата;
- 1 027 353,11 тыс. руб. - начисления на выплаты по оплате труда;
- 132 875,54 тыс. руб. - приобретение учебных пособий, расходных материалов, спортивного инвентаря, робототехники, программного обеспечения и пр.
Неизрасходованный остаток профинансированных средств 6 302,21 тыс. руб. - срок выплаты заработной платы и начислений на выплаты по оплате труда до 15 числа месяца, следующего за расчетным. </t>
  </si>
  <si>
    <t xml:space="preserve">Средства будут израсходованы до конца 2016 года на компенсацию части родительской платы за присмотр и уход за детьми в образовательных организациях, реализующих образовательные программы дошкольного образования и администрирование госполномочия.                                                                                                                                                        План: 
- 289 382,82 тыс. руб. - компенсация части родительской платы за присмотр и уход за детьми в образовательных учреждениях, реализующих программу дошкольного образования; 
- 13 419,85 тыс. руб. - заработная плата, начисления на выплаты по оплате труда персонала, осуществляющего администрирование госполномочия;
- 5,33 тыс. руб. - средства на приобретение расходных материалов.
Профинансировано:
- 62 072,00 тыс. руб. - компенсация части родительской платы за присмотр и уход за детьми в образовательных учреждениях, реализующих программу дошкольного образования; 
- 1 960,00 тыс., руб. - средства на администрирование госполномочия. 
Освоено:
- 38 154,80 тыс. руб. на выплату компенсации части родительской платы за присмотр и уход за детьми в образовательных организациях;
- 1 693,19 тыс. руб. на администрирование госполномочия. 
Не израсходовано:
- 23 917,20 тыс. руб. - экономия, сложившаяся в связи со снижением фактических затрат по компенсации части родительской платы по причине уменьшения планируемого размера начисленной родительской платы в связи с уменьшением фактического количества дней посещения детьми образовательных учреждений (отсутствие по причине болезни);
- 266,81 тыс. руб. - срок выплаты заработной платы и начислений на выплаты по оплате труда до 15 числа месяца, следующего за отчетным.
</t>
  </si>
  <si>
    <t>Средства будут израсходованы до конца 2016 года на оплату услуг доступа к сети «Интернет» общеобразовательным учреждениям.
Договоры на поставку услуги доступа к образовательным ресурсам сети «Интернет» на регистрации.
Не исполнено 123,84 тыс. руб. от профинансированного объема - заявки на оплату расходов находятся на финансировании
Ожидаемый остаток средств:
- 24,31 тыс. руб. - экономия по результатам заключения договоров, подлежащая возврату в бюджет автономного округа.</t>
  </si>
  <si>
    <t>Заключен МК на сумму 134 573,44 тыс. руб. на оказание услуг по организации горячего питания в муниципальных общеобразовательных учреждениях. Срок оказания услуги с 01.01.2016 по 31.12.2016.
3 393,60 тыс. руб. - заключены договоры на оказание услуги по обеспечению предоставления завтраков и обедов в учебное время обучающимся негосударственных учреждений;
2 524,03 тыс. руб. - заключены договоры на приобретение продуктов питания для обеспечения предоставления завтраков и обедов в учебное время обучающимся в муниципальных учреждениях.
Остаток финансирования:
- 27 626,29 руб. не исполнено в связи с уменьшением фактического количества детодней питания.</t>
  </si>
  <si>
    <t>Организована работа по выдаче сертификата на право финансового обеспечения места в организации, осуществляющей образовательную деятельность по реализации образовательных программ дошкольного образования, расположенных в Ханты-Мансийском автономном округе - Югре. 
Соглашение с частными организациями о предоставлении субсидии на создание условий для осуществления присмотра и ухода за детьми, содержание детей на регистрации.
Не исполнено 4 806,00 тыс. руб. от профинансированного объема в связи с уточнением механизма финансирования частных организаций, осуществляющих образовательную деятельность по реализации образовательных программ дошкольного образования, по Сертификату дошкольника.</t>
  </si>
  <si>
    <t>Постановлением Администрации города от 20.02.2016 № 1253 "Об утверждении перечня получателей субсидий и объема предоставляемых субсидий на поддержку сельскохозяйственного производства" 500 тыс. рублей на развитие материально-технической базы зарезервированы до определения получателей субсидий. Письмами от 02.12.2015 № 30-01-08-495/15-0-0 и от 22.12.2015 № 30-01-08-495/15-1-0, от 17.03.2016 № 30-01-08-755/16-0-0 комитетом по управлению имуществом в Департамент природных ресурсов и несырьевого сектора экономики были направлены обращения о перераспределении денежных средств по иным мероприятиям.</t>
  </si>
  <si>
    <t>В списке граждан, имеющих право на получение субсидии за счет средств федерального бюджета по городу Сургуту на 01.01.2016 состоит 512 человека. От общего числа состоящих на учёте граждан, имеющих право на получение субсидии из федерального бюджета, желание получить субсидии в 2016 году выразило 58 человек. Согласно установленного Порядка (постановление Правительство ХМАО-Югры от 10.10.2006 № 237) при поступлении субвенций из федерального бюджета в субъект, Департаментом строительства ХМАО-Югры будет сформирован и утвержден Сводный список граждан - получателей субсидии из федерального бюджета в 2016 году.  Согласно уточненного плана планируется в 2016 году предоставить субсидию 10 льготополучателям. Направление субвенций из федерального бюджета в бюджет города в целях предоставления гражданам субсидий  не предусматривает заключение соглашения о финансировании.  На 01.04.2016 субвенции из федерального бюджета в бюджет города не поступали.</t>
  </si>
  <si>
    <t xml:space="preserve">Объемы финансирования  доведены в сумме -  912 тыс. руб. в том числе:
Субсидия из бюджета автономного округа в сумме 638,4 тыс. руб. предусмотрена на:
1) личное страхование народных дружинников  - 35,2 тыс. руб. (исполнение обязательств - сентябрь 2016);
2) материальное стимулирование граждан, являющихся членами народных дружин  - 603,2 тыс. руб. в том числе:
- по итогам работы за 6 месяцев  - 300,6 тыс. руб. (исполнение обязательств  - июль 2016);
- по итогам работы за 11 месяцев  - 302,6 тыс. руб. (исполнение обязательств  - декабрь 2016) 
Субсидия из бюджета муниципального образования в сумме 273,6 тыс. руб. предусмотрена на:
1) приобретение форменной одежды  - 100 тыс. руб. (исполнение обязательств - март 2016);
2) приобретение удостоверений  - 30 тыс. руб.(исполнение обязательств - март 2016); 
3) материальное стимулирование граждан, являющихся членами народных дружин  - 143,60 тыс. руб. в том числе:  
- по итогам работы за 6 месяцев  - 71,8 тыс. руб. (исполнение обязательств  - июль 2016);
- по итогам работы за 11 месяцев  - 71,8 тыс. руб. (исполнение обязательств  - декабрь 2016) </t>
  </si>
  <si>
    <t xml:space="preserve">ДО:   План  - 105 422,75 тыс. руб.
в том числе:
 - приобретение путевок за счет средств окружного бюджета - 63 688,7 тыс. руб.;
 - организация питания за счет средств окружного бюджета - 26 298,64 тыс. руб.;
 - организация питания за счет средств местного бюджета - 15 435,41 тыс. руб.
Из них:
- 1 066,48 тыс. руб. - освоено;
- 63 688,70 тыс. руб. - осуществляется подготовка конкурсной документации на приобретение путевок за счет средств субвенции на организацию отдыха и оздоровления детей.
- 27 740,69 тыс. руб. -  подготовка конкурсной документации на оказание услуг по организации питания детей в оздоровительных лагерях с дневным пребыванием на базе образовательных учреждений в период летних, осенних каникул  будет осуществляется в следующих отчетных периодах (средств субсидии и местного бюджета,
</t>
  </si>
  <si>
    <t>Кассовый план I кв. - 4 391,28 тыс. 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</si>
  <si>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- 10 863,24 тыс. руб. - остаток от доведенного объема средств субсидии на оплату стоимости питания детям школьного возраста в оздоровительных лагерях с дневным пребыванием детей. В департамент социального развития ХМАО-Югры повторно направлено обращение Главы города от 15.03.2016 № 01-11-1755/16 с предложением о внесении изменений в Закон ХМАО-Югры от 16.11.2015 № 118-оз "О бюджете Ханты-Мансийского автономного округа - Югры на 2016 год" в части перераспределения данных средств на организацию отдыха и оздоровления детей на приобретение путевок.
- 2 682,84 тыс. руб. - заключены договора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
- 447,28 тыс. руб. - осуществляется подготовка договоров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t>
  </si>
  <si>
    <t>7.1.2.</t>
  </si>
  <si>
    <t>7.1.2.1.</t>
  </si>
  <si>
    <t>7.1.2.2.</t>
  </si>
  <si>
    <t>Постановлением АГ от 18.02.2016 № 1180 внесены изменения в постановлением АГ от 12.05.2014 № 3062 "О порядке предоставления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Расходы запланированы на 3 квартал 2016 года.</t>
  </si>
  <si>
    <t xml:space="preserve">Постановлением Правительства ХМАО-Югры от 19.02.2016 № 47-п  внесены изменения в  порядок  реализации мероприятия 1.2 "Предоставление субсидий на капитальный ремонт (с заменой) газопроводов, систем  теплоснабжения, водоснабжения и водоотведения для подготовки к осенне-зимнему периоду". Изменения влекут изменения в существующем механизме реализации  мероприятий в рамках Государственной программы ХМАО-Югры "Развитие жилищно-коммунального комплекса и повышение энергетической  эффективности в Ханты-Мансийском  автономном округе- Югре на 2016-2020 годы" и ставит под угрозу срыва выполнения мероприятия. ДГХ в округ направлено письмо от 18.03.0216 № 09-02-1711/16 с ходатайством об отмене изменений, внесенных в п. 7 Порядка.  </t>
  </si>
  <si>
    <r>
      <rPr>
        <sz val="18"/>
        <rFont val="Times New Roman"/>
        <family val="1"/>
        <charset val="204"/>
      </rPr>
      <t>По мероприятию "Предоставление субсидии на реконструкцию, расширение, модернизацию, строительство и капитальный ремонт объектов коммунального комплекса " соглашение не поступало. 
Заключено соглашение от 01.03.2016 № 14-16с о предоставлении субсидии из бюджета Ханты-Мансийского автономного округа – Югры муниципальному образованию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рамках целевой программы «Модернизация и реформирование жилищно-коммунального комплекса Ханты-Мансийского автономного округа – Югры на 2011 - 2013 годы и на период до 2015 года» между Департаментом жилищно-коммунального комплекса и энергетики ХМАО - Югры и Администрацией города.</t>
    </r>
    <r>
      <rPr>
        <sz val="18"/>
        <color rgb="FFFF0000"/>
        <rFont val="Times New Roman"/>
        <family val="1"/>
        <charset val="204"/>
      </rPr>
      <t xml:space="preserve">
</t>
    </r>
    <r>
      <rPr>
        <sz val="18"/>
        <rFont val="Times New Roman"/>
        <family val="1"/>
        <charset val="204"/>
      </rPr>
      <t xml:space="preserve">
По мероприятию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не требуется согласно государственной программе.</t>
    </r>
    <r>
      <rPr>
        <sz val="18"/>
        <color rgb="FFFF0000"/>
        <rFont val="Times New Roman"/>
        <family val="1"/>
        <charset val="204"/>
      </rPr>
      <t xml:space="preserve">
</t>
    </r>
    <r>
      <rPr>
        <sz val="18"/>
        <rFont val="Times New Roman"/>
        <family val="1"/>
        <charset val="204"/>
      </rPr>
      <t>По мероприятиям по энергосбережению, финансируемым за счет средств местного бюджета и средств муниципальных предприятий,  заключение соглашения не требуется.
Заключено соглашение от 10.07.2015 № 46-15 о предоставлении субсидии бюджету муниципального образования г.Сургут на выполнение мероприятий по переселению граждан из аварийного жилищного фонда на 2015 - 2016 годы между  Департаментом жилищно-коммунального комплекса и энергетики ХМАО - Югры и Администрацией города по мероприятию "Приобретение жилых помещений у застройщиков или лиц, не являющихся застройщиками домов, в которых расположены эти помещения, в целях их предоставления гражданам, переселяемым из аварийных многоквартирных домов".</t>
    </r>
  </si>
  <si>
    <t>На 01.04.2016 соглашение не поступало.</t>
  </si>
  <si>
    <t xml:space="preserve">Заключено соглашение от 01.03.2016 № 14-16с о предоставлении субсидии из бюджета Ханты-Мансийского автономного округа – Югры муниципальному образованию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рамках целевой программы «Модернизация и реформирование жилищно-коммунального комплекса Ханты-Мансийского автономного округа – Югры на 2011 - 2013 годы и на период до 2015 года» между Департаментом жилищно-коммунального комплекса и энергетики ХМАО - Югры и Администрацией города.
</t>
  </si>
  <si>
    <t>На апрельскую Думу вынесен вопрос об изменении наименования основного мероприятия муниципальной программы в связи с внесёнными изменениями в наименование мероприятия государственную программу с 01.01.2016. После изменения наименования будет направлен на согласование порядок предоставления субсидии и перечень получателей субсидии. 
Расходы запланированы на 2-4 кварталы 2016.</t>
  </si>
  <si>
    <t>Предоставление субсидии носит заявительный характер. 28.03.2016 в ДГХ поступила заявка на получение субсидии от АО "Сжиженный газ Север". 
Расходы запланированы на 2-4 кварталы 2016.</t>
  </si>
  <si>
    <t>Произведена оплата по контрактам заключенным в 2015 году за счет средств фонда реформирования ЖКХ. (Соглашение № 46-15 от 10 июля 2015 A3:M29о предоставлении субсидии  бюджету муниципального образования город Сургут на выполнение мероприятий по переселению граждан из аварийного жилищного фонда на 2015-2016 год)</t>
  </si>
  <si>
    <t xml:space="preserve">Работы выполняются в соответствии с заключенным муниципальным контрактом с ООО "Сибвитосервис" №18/2014 от 04.10.14 г.  Сумма по контракту - 323 245,55685 руб.   Срок выполнения работ - 15.06.2016 г.
Готовность объекта - 73,1 %.                                                                                                                                       В марте опубликованы извещения о проведении  5-ти  электронных  аукционов на сумму 661,5085тыс. руб. на поставку оборудования для комплектации и ввода объекта в эксплуатацию. Дата проведения аукционов 04.04.2016 г.  Из них по 2-м аукционам не подано ни одной заявки, извещения о проведении аукционов будут опубликованы повторно в апреле 2016г
Размещены извещения о проведении  11-ти  электронных  аукционов на поставку оборудования для комплектации и ввода объекта в эксплуатацию. Дата проведения аукционов - 18.04.16 г.                                                                                                         Ориентировочная дата ввода объекта в эксплуатацию - июль 2016 года. </t>
  </si>
  <si>
    <t>Отклонение уточненного плата от утвержденного обусловлено перераспределением департаментом финансов АГ на учреждения, подведомственные департаменту образования, 23.03.2016 в соответствии  с уведомлениями Департамента труда и занятости населения ХМАО-Югры от 15.12.2015 № 021 "О бюджетных ассигнованиях на 2016 год",  "О лимитах бюджетных обязательств на 2016 год".
В соответствии с письмом КУ ХМАО-Югры "Сургутский центр занятости населения" на реализацию мероприятия выделены средства в сумме 488,35 тыс. руб. на 4 образовательных учреждения.
 КУ ХМАО-Югры "Сургутский центр занятости населения" проводит работу по поиску кандидатов.</t>
  </si>
  <si>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 (ДО)</t>
  </si>
  <si>
    <t>Подпрограмма "Укрепление единого культурного пространства" (ДКМпиС)</t>
  </si>
  <si>
    <t>Кассовый план 3 кв. - 877,00 тыс. руб., из них:
- услуги по переводу документов в машиночитаемый формат - 30 тыс. руб.;
- абонентское обслуживание автоматизированной системы - 28 тыс. руб.;
- оплата услуг по организации участия в формировании Сводного каталога библиотек ХМАО-Югры - 25 тыс. руб.;
- приобретение автоматизированного рабочего места - 694 тыс. руб.;
- приобретение прав доступа к электронным базам данных - 100 тыс. руб.
Кассовый план 4 кв. - 2253,1 тыс. руб., их них:
- комплектование библиотечного фонда - 1 963,2 тыс. руб.;
- абонентское обслуживание автоматизированной системы - 57 тыс. руб.
- периодические издания для пополнения библиотечного фонда - 232,9 тыс. руб. 
Оплата услуг будет произведена по факту оказания услуг в соответствии с условиями заключаемых договоров в течение отчетного года.</t>
  </si>
  <si>
    <t>5.2.1.</t>
  </si>
  <si>
    <t>Стимулирование культурного разнообразия</t>
  </si>
  <si>
    <t>Оплата субсидий участникам программы будет производится по мере подготовки департаментом городского хозяйства Постановлений о предоставлении субсидий на приобретение жилого помещения в собственность.                                                                                                             Заявка на проведение аукциона по приобретению жилого помещения для участника программы (жителя п.Кедровый 1, 1 ком кв., 44 кв.м) будет размещена, согласно утвержденного плана - графика в апреле 2016 года.</t>
  </si>
  <si>
    <t>Работы запланированы на июнь 2016 года. Ведется работа по подготовке конкурсной документации.</t>
  </si>
  <si>
    <t>Согласно представленного отчета СГМУП "ГТС"  планируемый срок размещения закупок "Разработка проектной и рабочей документации" - апрель 2016.</t>
  </si>
  <si>
    <t>КУИ ведется работа по подготовке технического задания и разработке конкурсной документации, опубликование на сайте гос.закупок - апрель, заключение  муниципального контракта -   май, оплата по контракту -  4 квартал 2016.</t>
  </si>
  <si>
    <t>11.1.4.</t>
  </si>
  <si>
    <t>Создание наемных домов социального использования (ДАиГ)</t>
  </si>
  <si>
    <t>Организация временного трудоустройства безработных граждан, испытывающих трудности в поиске работы (ДО, УПиЭ)</t>
  </si>
  <si>
    <t>Отклонение уточненного плата от утвержденного обусловлено перераспределением департаментом финансов АГ 23.03.2016 в соответствии  с уведомлениями Департамента труда и занятости населения ХМАО-Югры от 15.12.2015 № 021 "О бюджетных ассигнованиях на 2016 год",  "О лимитах бюджетных обязательств на 2016 год".
ДО: в соответствии с письмом КУ ХМАО-Югры "Сургутский центр занятости населения" на реализацию мероприятия выделены средства в сумме 47,72 тыс. руб.  на 1 образовательное учреждение.
 КУ ХМАО-Югры "Сургутский центр занятости населения" проводит работу по поиску кандидатов.
УВПиЭ: на реализацию мероприятия выделены средства в сумме 47,72 тыс. руб. Денежные средства будут освоены в течение 2016 года.</t>
  </si>
  <si>
    <t>7.1.2.3.</t>
  </si>
  <si>
    <t>Организация проведения оплачиваемых общественных работ для не занятых трудовой деятельностью и безработных граждан (УПиЭ)</t>
  </si>
  <si>
    <t>Денежные средства будут освоены в течении 2016 года.</t>
  </si>
  <si>
    <t>Содействие улучшению положения на рынке труда не занятых трудовой деятельностью и безработных граждан (ДО, УПиЭ)</t>
  </si>
  <si>
    <t>Работы выполняются в соответствии с заключенным муниципальным контрактом №31/2015 от 14.09.2015г. с АО «АВТОДОРСТРОЙ»    (протокол №ОК1055(2) от 28.08.2015г), сумма 586 738,64056   тыс. руб.                                                                                                    
Готовность объекта - 41,8 %. 
Ориентировочный ввод объекта в эксплуатацию планируется в декабре 2016 года. Направлено письмо от 11.12.2015 №01-11-6745/15 в Департамент дорожного хозяйства ХМАО-Югры о возможности увеличения субсидий окружного бюджета в 2016 году с целью ввода объекта в эксплуатацию.</t>
  </si>
  <si>
    <t>Заключено соглашение от 24.02.2016 № 2 о предоставлении в 2016 году бюджету муниципального образования ХМАО - Югры городской округ город Сургут субсидии на развитие общественной инфраструктуры  и реализацию приоритетных направлений развития муниципальных образований автономного округа между Департаментом финансов ХМАО – Югры и Администрацией города. 
Заключено соглашение от 29.12.2015 № 12/15-0517/7 о предоставлении субсидии из бюджета ХМАО – Югры бюджету муниципального образования ХМАО – Югры на софинансирование расходных обязательств на повышение оплаты труда педагогических работников муниципальных образовательных организаций дополнительного образования детей между Департаментом образования и молодежной политики ХМАО – Югры и Администрацией города.</t>
  </si>
  <si>
    <t>В соответствии с планом-графиком срок размещения заказа  - апрель 2016, срок исполнения контракта - декабрь 2016.  Расходы запланированы на 2-4 кварталы 2016 года.</t>
  </si>
  <si>
    <t>План на 2016 год:
- 30 147,54 тыс. руб. - заработная плата;
- 10 103,2 тыс. руб. - начисления на выплаты по оплате труда.
По состоянию на 31.03.2016 кассовые расходы учреждений, подведомственных департаменту культуры, молодёжной политики и спорта составляют 5 026,70 тыс. руб.</t>
  </si>
  <si>
    <t>Заключено соглашение от 14.03.2016 № 35 "О сотрудничестве в сфере реализации государственной программы Ханты-Мансийского автономного округа-Югры "Развитие культуры и туризма в Ханты-Мансийском автономном округе-Югре на 2016-2020 годы" в 2016 году" между Департаментом культуры ХМАО – Югры и Администрацией города.</t>
  </si>
  <si>
    <t xml:space="preserve">Возмещение затрат семейному бизнесу, осуществляющему производство, реализацию товаров и услуг в социально значимых видах деятельности, определенных статьей 8 настоящего порядка, и социальному предпринимательству </t>
  </si>
  <si>
    <t xml:space="preserve">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апрель 2016 года, НМЦК-17834,61244 тыс. руб. Ориентировочный срок заключения контракта - июль 2016 года, при условии, что конкурс состоится.
 Произведен аванс за технологическое присоединения объекта к электрическим сетям на сумму 51,814 тыс. руб.                                                                                                                         </t>
  </si>
  <si>
    <t xml:space="preserve">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май 2016 года, НМЦК-23305,13 тыс. руб. Ориентировочный срок заключения контракта - август 2016 года, при условии, что конкурс состоится.                                       </t>
  </si>
  <si>
    <t>ДГХ - План 5 113,76 тыс. руб. 
Зарегистрированы бюджетные обязательства на сумму 3 622,04 тыс. руб.
Оплачены коммунальные услуги за январь-февраль 2016 в сумме 1 517,73 тыс. руб.
1 491,72 тыс. руб. - планируется заключение договоров.
ДО - План 2 676,01 тыс. руб. 
Исполнено 528,68 тыс. руб.
Расходы запланированы на 1-4 кварталы 2016 года.</t>
  </si>
  <si>
    <t>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 
В 2016 году планируется выполнить ремонт в 5 квартирах. Расходы запланированы на 2-4 кварталы 2016 года.
В соответствии с планом графиком сроки  размещения заказа:
- июнь 2016 (ремонт 2 квартир на сумму 870,07 тыс. руб.), срок исполнения контракта  - сентябрь 2016; 
- август 2016 (ремонт 3 квартир на сумму 2 067,84 тыс. руб.), срок исполнения контракта  - декабрь 2016.
Заключен договор от 21.03.2016 № 61 с ООО "ИЦ Сургутстройцена" на выполнение работ по проверке сметы на ремонт жилого помещения пр.Комсомольский,44/2 кв.59 (для детей сирот и детей, оставшихся без попечения родителей) с 21.03.16-30.03.16, на сумму 3,03 тыс. руб.
27,55 тыс. руб. - средства предусмотренные на проверку смет.</t>
  </si>
  <si>
    <t>Кассовый план I кв. - 19 403,13 тыс. 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</si>
  <si>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Аукционы по приобретению жилых помещений для участников программы (24 квартиры) не состоялись по причине отсутствия заявок. На рассмотрение Думы города, заседание которой состоится в апреле, вынесен вопрос о выделении средств местного бюджета в сумме 13136,199 тыс. руб., что позволит провести повторные аукционы по приобретению жилых помещений.</t>
  </si>
  <si>
    <t>Получено положительное заключение по проверке достоверности определения сметной стоимости объекта №86-1-6-0010-16 от 16.02.2016г.                                                                                                                                                                                                   Срок размещения извещения о проведении конкурса с ограниченным участием на выполнение работ по завершению строительства объекта согласно утвержденного плана-графика - апрель 2016 года. Ориентировочный срок заключения контракта - июнь 2016 года, при условии, что конкурс состоится. НМЦК на выполнение работ по завершению строительства объекта - 420949,69467 тыс. руб.  Средств для проведения аукциона недостаточно. Обращение в Департамент физической культуры и спорта ХМАО-Югры направлено 17.03.2016года.                                                                                                                                              Готовность объекта - 57%. 
Ориентировочная дата ввода объекта в эксплуатацию -  декабрь 2016 года.</t>
  </si>
  <si>
    <t>Кассовый план I кв. - 1 815,35 тыс. 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</si>
  <si>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ДГХ: Постановлением АГ от 26.01.2016 № 465 внесены изменения в постановление АГ от 10.02.2014 № 916 "О порядке предоставления субсидии на возмещение затрат по отлову и содержанию безнадзорных животных". Распоряжением АГ от 18.02.2016 № 236 утверждён перечень получателей субсидии и объем предоставляемой субсидии.
Зарегистрированы бюджетные обязательства на сумму 11 601,82 тыс. руб.:
- 7/КЗ от 02.03.2015 со СГМУ КП на сумму 76,13 тыс. руб.;
- 10 от 09.03.2016 со СГМУП КП на сумму 11 525,69 тыс. руб. (ОБ - 1 062,7 тыс. руб., МБ - 10 462,99 тыс. руб.).
0,24 тыс. руб. - нераспределенный объем субсидии до определения получателей субсидии.
Произведено финансирование:
- 1 354,03 тыс. руб. - возмещены расходы за  январь-февраль 2016, в том числе 76,13 тыс. руб. - кредиторская задолженность 2015 года.
УБУиО: 29,30 тыс. руб. запланированы  на оплату труда работнику за выполнение функции по учету. Срок оплаты - декабрь 2016 года.</t>
  </si>
  <si>
    <t>МКУ "ДЭАЗиИС" - 33 026,13 тыс. руб.:
Зарегистрированы бюджетные обязательства на сумму 28 074,28 тыс. руб.:
1) заключен муниципальный контракт от 24.12.2015 № МК-39-15 с ООО "ЗСКС" на выполнение капитального ремонта МБОУ СОШ 12, корпус №2, блок Б, срок выполнения работ с 24.12.2015-09.10.2016, на сумму 15 235,89857 тыс. руб.
2) заключен муниципальный контракт от 07.10.2015 № МК-36-15 с ООО "Евро-Строй" на выполнение капитального ремонта МБОУ СОШ №19, срок выполнения работ 07.10.2015 - 22.07.2016, на сумму 12 838,384 тыс. руб.
Экономия в сумме 4 951,85 тыс. руб. предложена к перераспределению. 
Средства в сумме 1 819,78 тыс. руб. планируется направить на выполнение работ по модернизации системы теплоснабжения по объекту: Гаражи, ул. 30 лет Победы, 19Б (с мероприятия 3.4.3.)</t>
  </si>
  <si>
    <t>По МКУ "ХЭУ" - 1 819,78 тыс. руб. планируется переместить на выполнение работ по модернизации системы теплоснабжения по объекту: Гаражи, ул. 30 лет Победы, 19Б. Ведется работа по подготовке технического задания и разработке конкурсной документации, опубликование на сайте гос.закупок - май, заключение  муниципального контракта -  июнь, оплата по контракту -  ноябрь 2016.</t>
  </si>
  <si>
    <t>Кассовый план I кв. - 2 270,20 тыс. 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</si>
  <si>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 xml:space="preserve">
Кассовый план I кв. - 7 659,75 тыс. 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</si>
  <si>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 xml:space="preserve">Поставка и оплата оборудования в рамках заключенных в 2015 году контрактов на сумму - 81 625,0 тыс. руб.  с учетом монтажа, наладки и сборки будет произведена в период с марта по май 2016 года. 
Извещения по 7-ми аукционам на поставку оборудования для комплектации и ввода объекта в эксплуатацию на сумму 8576,0299 тыс. руб. опубликованы в марте, подведение итогов аукционов состоится в  апреле 2016г.   Из них по 2-м аукционам не подано ни одной заявки, извещения о проведении аукционов будут опубликованы повторно в апреле 2016г.
В связи с принятым  Решением об одностороннем отказе заказчика №43-02-739/16 от 23.03.2016 г.  от исполнения контракта   ориентировочный срок размещения извещения о проведении аукциона на поставку рентгенологического оборудования на сумму 63600,8 тыс. руб. - май 2016 г. Ориентировочный срок размещения извещений для проведения аукционов  на поставку оборудования (система видеонаблюдения, жалюзи) в сумме 8218,6 тыс. руб. - апрель 2016г.                                                                                                         Поставка оборудования в марте 2016 года принята на сумму 31000,32523 тыс. руб., за счет средств  бюджета автономного округа. Средства будут оплачены в апреле.                                                                               В настоящее время на объекте проводится  итоговая проверка Службой  Жилстройнадзора Югры. После проверки объект будет введен в эксплуатацию. Срок ввода объекта в эксплуатацию - апрель 2016 года. </t>
  </si>
  <si>
    <t>Заключен МК на сумму 224 147,79 тыс. руб. на оказание услуг по организации горячего питания в муниципальных общеобразовательных учреждениях. Срок оказания услуги с 01.01.2016 по 31.12.2016.
 - 2 402,84 тыс. руб. - заключены договоры на сумму на оказание услуги по обеспечению предоставления завтраков и обедов в учебное время обучающимся негосударственных учреждений;
- 8 432,4 тыс. руб. - заключены договоры на приобретение продуктов питания для обеспечения предоставления завтраков и обедов в учебное время обучающимся в муниципальных учреждениях.
Не исполнено 25 198,96 тыс. руб. от профинансированного объема в связи с уменьшением фактического количества детодней питания.</t>
  </si>
  <si>
    <t>Кассовый план 1 кв. - 500 тыс. руб., кассовый план 2 кв. - 500  тыс. руб.  на оказание услуг за организацию участия приглашенных  экспертов и участников фестиваля МАУ "Сургутская филармония" ("Зеленый шум", "60 параллель"). Оплата услуг будет произведена по факту оказания услуг в соответствии с условиями заключаемых договоров в течение отчетного года.
МАУ "Сургутская филармония" заключен договор от 29.02.2016 № 52/16 на организацию и участие творческих встреч лауреатов на сумму 467,39 тыс. руб., от 01.03.2016 № 55/16 на услуги по организации и обеспечению бытового райдера артистов на сумму 26,61 тыс. руб. Услуги оказаны в полном объеме, оплата произведена.
Заключен договор от 15.03.2016 № 26/16-Б на выполнение работ по обслуживанию официального сайта фестиваля "Зеленый шум" на сумму 6 тыс. руб., оплата по факту оказания услуг.</t>
  </si>
  <si>
    <t>Постановлением Администрации города от 20.02.2016 № 1253 утвержден перечень получателей субсидии и объем предоставляемых субсидий на поддержку сельскохозяйственного производства.
Комитетом по управлению имуществом заключено дополнительное соглашение с ООО "Сургутский рыбхоз" на 2016 год.
По состоянию на 01.04.2016  заявлений о предоставлении субсидий не поступало.
14.01.2016 поступило заявление о выходе ИП Патрушев Н.А. из перечня участников государственной программы "Развитие агропромышленного комплекса и рынков сельскохозяйственной продукции, сырья и продовольствия в ХМАО-Югре в 2016-2020 годах"</t>
  </si>
  <si>
    <t>Аукционы по приобретению жилых помещений для участников программы (63 квартиры) не состоялись ввиду отсутствия заявок. Повторное размещение заявок - апрель 2016 года.</t>
  </si>
  <si>
    <t>Работы выполняются согласно заключенного муниципального контракта на выполнение работ по строительству объекта с ООО "Строительная компания  СОК" №03/2015 от 19.05.2015. Сумма по контракту - 423186,003 тыс. руб., на 2015 год - 82829,0 тыс. руб. Срок выполнения работ - 30 сентября 2016 года. 
Готовность объекта 27,6 %. Согласно графика производства работ ведутся  работы по устройству сетей водоснабжения и теплоснабжения,  дождевой канализации.
Работы в марте 2016 года приняты на сумму 16104,67540 тыс. руб. Доля средств местного бюджета в размере 3220,93508 тыс. руб. оплачена. Доля средств бюджета автономного округа в размере 12883,74032 тыс. руб. будет оплачена в апреле. Ориентировочная дата ввода объекта в эксплуатацию - октябрь 2016 года.</t>
  </si>
  <si>
    <t>Для формирования фонда социального использования 25.12.2015  было объявлено два  электронных аукциона на приобретение жилых помещений в многоквартирном жилом доме, общей площадью 15 046,40 кв.м. и 7 460,80 кв.м.
 По итогам электронных аукционов 11.02.2016 заключены контракты с ООО "УК"Центр Менеджмент" №1/2016 на сумму 392 654, 44320 тыс. руб. (лимит 2016г - 305 699,3931 тыс. руб.), и контракт №2/2016 на сумму 791 876, 98560 тыс. руб. (лимит 2016г - 616 512,156 тыс. руб.), сроком действия до 30.03.2017г. По условиям контрактов произведен авансовый платеж в размере 70% стоимости контрактов.                              
Приведение утвержденного плана в соответствии с уточненным вынесено на рассмотрение заседания ДГ, которое состоится в апреле.</t>
  </si>
  <si>
    <t>По состоянию на 01.04.2016 в списке участников данной подпрограммы числится 69 молодых семей.  Ориентировочный срок заключения соглашения  о финансировании подпрограммы III  квартал 2016 года. Согласно уведомления Департамента финансов ХМАО - Югры от 29.02.2016 № 707 доведены средства окружного бюджета в размере 515 524,74 рубля, на исполнение переходящих обязательств в отношении одной молодой семьи, получившей Свидетельство 28.12.2015 (по соглашению 2015 года). Социальная выплата участнику подпрограммы 2015 будет перечислена после поступления в бюджет города средств федерального бюджета. Согласно уточненного плана планируется в 2016 году предоставить социальную выплату (субсидию) 10 молодым семьям (участникам 2016 года) и 1 молодой семье (участнику 2015 года).</t>
  </si>
  <si>
    <t>Заключены муниципальные контракты и договора на  приобретение конвертов и бумаги. Закупки запланированные на 2016 год осуществляются в соответствии с план-графиком.</t>
  </si>
  <si>
    <t>Средства предусмотрены на выплату субсидии и приобретение жилого помещения для участников программы. Субсидия будет выплачена по мере подготовки Управлением учета и распределения жилья Постановления о предоставлении субсидии на приобретение жилого помещения.                                                                                         Приобретено жилое помещение (1 комн.кв, 43,3 кв.м, 1827,4332 тыс. руб.) согласно заключенного МК с ООО "Управляющая компания "Центр Менеджмент" №4/2016 от 23.03.2016г. Оплата будет произведена после регистрации жилого помещения в муниципальную собственность.                                                                 Изменение объема субвенций произведено на основании справок ДФ ХМАО-Югры №500/03/45, 500/03/50 от 24.03.2016 г "Об изменении лимитов бюджетных обязательств на 2016 год".</t>
  </si>
  <si>
    <t>Капитальный ремонт объектов коммунального комплекса (ДГХ)</t>
  </si>
  <si>
    <t xml:space="preserve">Выполнены инженерно-геологические изыскания по заключенному договору с ООО "Гео-Строй"  № 414/16 от 03.02.2016 на сумму 32,15 тыс. руб., оплата - в апреле 2016. Проведение закупочных процедур по выбору подрядных организаций на выполнение  СМР- апрель 2016, заключение  договора - май 2016, оплата по договору - 4 квартал 2016. </t>
  </si>
  <si>
    <t xml:space="preserve">ООО "ЭнергоРемНаладка" по заключенному договору № 5-16 от 12.02.2016 разработана проектная документация на сумму 99, 29 тыс. руб., оплата - в апреле 2016. Проведение закупочных процедур по выбору подрядных организаций на приобретение оборудования - апрель 2016, заключение  договора - май 2016, СМР планируется выполнить собственными силами предприятия. </t>
  </si>
  <si>
    <t>План на 2016 год - 17 785,66 тыс. руб., в том числе:
1) Техническое обслуживание АПК "Безопасный город" - 15 162,79 тыс. руб.:
 - 13 007,42 тыс. руб. - заключён контракт №  1-16-МК от 07.12.2015 на 1 полугодие 2016 года за счёт бюджета МО (из них 486,30 тыс. руб. за счёт софинансирования). Оплата ежемесячная в размере 2167,90 тыс. руб., на 01.04.2016 произведена оплата  в размере - 4335,81 тыс. руб.;
 - 2 155,37 тыс. руб. - запланировано заключение контракта (1889,52 тыс. руб. -бюджет МО; 265,85 тыс. руб. - бюджет ХМАО). Ориентировочные сроки: проведение аукциона аукцион - май 2016 года, заключение контракта - июнь 2016 года. 
2)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- 888,72 тыс. руб.:
- 99,0 тыс. руб. - заключен договор  № ТО-05-16 от 11.01.2016. Срок оказания услуг - 1 квартал 2016 года. Оплата будет произведена в апреле 2016 г;
- 779,5 тыс. руб. - в апреле 2016 г. планируется заключение муниципального контракта  (601 тыс. руб. - бюджет ХМАО; 178,5 тыс. руб.- бюджет МО); 
- 10,22 тыс. руб. - экономия, планируемая к исполнению до конца финансового года. 
3) Услуги по приему, обработке и доставке заказных писем с уведомлением  
 - заключён контракт № 6-16-МК от 01.02.2016 на 1 734,15 тыс. руб.
На 30.03.2016 обработано и доставлено 6 748 заказных писем на сумму 402,25 тыс. руб. Документы на оплату направлены 30.03.2016.</t>
  </si>
  <si>
    <t>Отклонение уточненного от утвержденного плана обусловлено выделением средств, согласно распоряжению Правительства ХМАО-Югры от 26.02.2016 № 82-рп «Об остатках межбюджетных трансфертов, подлежащих передаче из бюджета ХМАО-Югры в бюджеты муниципальных районов и городских округов ХМАО-Югры" в сумме 25862,27 тыс. руб. на приобретение оборудования, программного обеспечения, мебели и проведение ремонтных работ.
Обеспечена доля софинансирования за счет средств местного бюджета в сумме 1 941,0 тыс. руб. 
Неисполненные остатки 2015 года на сумму 20 558,01 тыс. руб. (в том числе за счет средств местного бюджета - 1 398,71 тыс. руб., за счет средств окружного бюджета - 19 159,30 тыс. руб.) ожидается исполнить во 2 квартале 2016 года по заключенным контрактам:
- на поставку программно-аппаратного комплекса "Универсальный криптошлюз и межсетевой экран" по МК51/ЭА-15 от 23.12.2015 с ООО "Астерит" в сумме 207,49 тыс. руб.;
- на поставку и гарантийное обслуживание средств видеонаблюдения по МК58/ЭА-15 от 28.12.2015 с ИП Доска Виктор Васильевич в сумме 640,56 тыс. руб.;
- на поставку и гарантийное обслуживание серверного оборудования по МК66/ЭА-15 от 18.01.2016 с ООО "РемМарк" в сумме 3 591,66 тыс. руб.;
- на поставку и установку мебели для комплектации объекта "Многофункциональный центр предоставления государственных и муниципальных услуг города Сургута" по МК54/ЭА-15 от 28.12.2015 с ООО "Технологичный дизайн" в сумме 879,54 тыс. руб.;
- на выполнение работ по ремонту нежилого помещения под нужды МФЦ г. Сургута по МК65/ЭА-15 от 18.01.2016 с ООО "СтройНордКомплекс" в сумме 13 987,13 тыс. руб. (в том числе за счет средств местного бюджета - 1 398,71 тыс. руб., за счет средств окружного бюджета - 12 588,42 тыс. руб.);
- на поставку и внедрение системы управления электронной очередью для нужд МКУ "МФЦ г. Сургута" по МК67/ЭА-15 от 26.01.2016 с ООО "Унитех" в сумме 1 251,63 тыс. руб.
Средства в сумме 7 245,26 тыс. руб., ожидается исполнить до конца 2016 года (в том числе за счет средств местного бюджета - 542,29 тыс. руб., за счет средств окружного бюджета - 6 702,97 тыс. руб.):
- на оборудование - 4 924,62 тыс. руб. (в том числе за счет средств местного бюджета - 125,84 тыс. руб., за счет средств окружного бюджета - 4 798,78 тыс. руб.);
- на выполнение ремонтных работ - 1 398,71 тыс. руб. (в том числе за счет средств местного бюджета - 139,87 тыс. руб., за счет средств окружного бюджета - 12 588,42 тыс. руб.) ;
- на программное обеспечение - 921,93 тыс. руб. (в том числе за счет средств местного бюджета - 276,58 тыс. руб., за счет средств окружного бюджета - 645,35 тыс. руб.).</t>
  </si>
  <si>
    <t>Мероприятия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 Заключены 2 муниципальных контракта на сумму 817 210 рублей.</t>
  </si>
  <si>
    <t>Мероприятия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t>
  </si>
  <si>
    <t>Заключен договор от 25.03.2016 № 42 о предоставлении субсидии из бюджета ХМАО - Югры бюджетам муниципальных образований ХМАО - Югры на реализацию муниципальной программы развития малого и среднего предпринимательства между Департаментом экономического развития ХМАО-Югры и Администрацией города. 
Заключено соглашение от 09.10.2015 № 101  о предоставлении субсидии из бюджета ХМАО - Югры бюджетам муниципальных образований ХМАО - Югры на развитие многофункциональных центров предоставления государственных и муниципальных услуг между Департаментом экономического развития ХМАО-Югры и муниципальным образованием  (действует до исполнения всех взятых обязательств).
Заключено соглашение от 28.12.2015 № 151  о предоставлении субсидии из бюджета ХМАО - 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между Департаментом экономического развития ХМАО-Югры и муниципальным образованием.</t>
  </si>
  <si>
    <t>В соответствии с протоколом заседания комиссии и договором от 25.03.2016 № 42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представлена субсидия из средств окружного бюджета в сумме 11 769,6 тыс. руб. 
Ожидаемое исполнение по итогам 2016 года 100 %.</t>
  </si>
  <si>
    <t xml:space="preserve">Заключено соглашение от 01.03.2016 № 2 о предоставлении субсидий из бюджета автономного округа бюджетам муниципальных образований автономного округа для реализации полномочий в области строительства, градостроительной деятельности и жилищных отношений по мероприятиям "Приобретения жилья", "Ликвидация и расселение приспособленных для проживания строений (балочных массивов)" между Департамент строительства ХМАО - Югры и муниципальным образованием. </t>
  </si>
  <si>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"Улица Маяковского на участке от ул. 30 лет Победы до ул. Университетской").</t>
  </si>
  <si>
    <t xml:space="preserve">С учетом максимальной суммы субсидии для одного субъекта МСП - поддержка будет оказана не менее чем 32 субъектам МСП. А также не менее чем 1 организации. </t>
  </si>
  <si>
    <t>Поддержка будет оказана не менее чем 1 организации.
Исполнение запланировано на 2 квартал 2016 года. 1 заявление в работе</t>
  </si>
  <si>
    <t>С учетом максимальной суммы субсидии для одного субъекта - поддержка будет оказана не менее чем 5 субъектам МСП.
 Исполнение запланировано на 2 квартал 2016 года. Заявлений по направлению - 13, отказов - 9, в работе в настоящее время - 3, выдана 1 субсидия</t>
  </si>
  <si>
    <t xml:space="preserve">С учетом максимальной суммы субсидии для одного субъекта - поддержка будет оказана не менее чем 4 субъектам МСП.
Исполнение запланировано на 2 квартал 2016 года. Заявлений по направлению - 17, отказов - 10, в работе в настоящее время - 6, поддержка оказана 1 субъекту МСП на сумму 163,82 тыс. руб.
</t>
  </si>
  <si>
    <t>С учетом максимальной суммы субсидии для одного субъекта - поддержка будет оказана не менее чем 7 субъектам МСП.
Исполнение запланировано на 2 квартал 2016 года. Заявлений по направлению не поступало</t>
  </si>
  <si>
    <t>С учетом максимальной суммы субсидии для одного субъекта - поддержка будет оказана не менее чем 5 субъектам МСП.
Исполнение запланировано на 2 квартал 2016 года.
Заявлений по направлению - 4, отказов - 1, в работе в настоящее время - 3.</t>
  </si>
  <si>
    <t xml:space="preserve">С учетом максимальной суммы субсидии для одного субъекта - поддержка будет оказана не менее чем 3 субъектам МСП.
 Исполнение запланировано на 3 квартал 2016 года. Прием заявлений на получение поддержки и заседание грантовой комиссии запланированы на июнь 2016 года. </t>
  </si>
  <si>
    <t xml:space="preserve">С учетом максимальной суммы субсидии для одного субъекта - поддержка будет оказана не менее чем 4 субъектам МСП.
 Исполнение запланировано на 3 квартал 2016 года. Прием заявлений на получение поддержки и заседание грантовой комиссии запланированы на июнь 2016 года. </t>
  </si>
  <si>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              
Соглашение о предоставлении в 2016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предусмотренных задачей 3 подпрограммы VI "Дорожное хозяйство" государственной программы между Департаментом дорожного хозяйства и транспорта ХМАО-Югры и Администрацией города находится на стадии подписания:
- подписано Главой города;
- направлено 29.02.2016 в Департамент дорожного хозяйства и транспорта ХМАО-Югры для подписания. По состоянию на 01.04.2016 соглашение не подписано.</t>
  </si>
  <si>
    <t>Информация о реализации государственных программ Ханты-Мансийского автономного округа - Югры
на территории городского округа город Сургут на 31.03.2016 года</t>
  </si>
  <si>
    <t>на 31.03.2016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</si>
</sst>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0.0"/>
    <numFmt numFmtId="165" formatCode="0.0"/>
    <numFmt numFmtId="166" formatCode="&quot;$&quot;#,##0_);\(&quot;$&quot;#,##0\)"/>
    <numFmt numFmtId="167" formatCode="&quot;р.&quot;#,##0_);\(&quot;р.&quot;#,##0\)"/>
    <numFmt numFmtId="168" formatCode="0.0%"/>
    <numFmt numFmtId="169" formatCode="#,##0.000"/>
  </numFmts>
  <fonts count="66"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8"/>
      <name val="Times New Roman"/>
      <family val="2"/>
      <charset val="204"/>
    </font>
    <font>
      <u/>
      <sz val="18"/>
      <name val="Times New Roman"/>
      <family val="2"/>
      <charset val="204"/>
    </font>
    <font>
      <i/>
      <sz val="18"/>
      <name val="Times New Roman"/>
      <family val="2"/>
      <charset val="204"/>
    </font>
    <font>
      <b/>
      <sz val="18"/>
      <name val="Times New Roman"/>
      <family val="2"/>
      <charset val="204"/>
    </font>
    <font>
      <sz val="18"/>
      <name val="Times New Roman"/>
      <family val="1"/>
      <charset val="204"/>
    </font>
    <font>
      <b/>
      <i/>
      <sz val="18"/>
      <name val="Times New Roman"/>
      <family val="1"/>
      <charset val="204"/>
    </font>
    <font>
      <b/>
      <sz val="18"/>
      <name val="Times New Roman"/>
      <family val="1"/>
      <charset val="204"/>
    </font>
    <font>
      <i/>
      <sz val="18"/>
      <name val="Times New Roman"/>
      <family val="1"/>
      <charset val="204"/>
    </font>
    <font>
      <sz val="12"/>
      <color theme="1"/>
      <name val="Times New Roman"/>
      <family val="2"/>
      <charset val="204"/>
    </font>
    <font>
      <sz val="11"/>
      <color theme="1"/>
      <name val="Calibri"/>
      <family val="2"/>
      <charset val="204"/>
      <scheme val="minor"/>
    </font>
    <font>
      <sz val="18"/>
      <color rgb="FFFF0000"/>
      <name val="Times New Roman"/>
      <family val="2"/>
      <charset val="204"/>
    </font>
    <font>
      <b/>
      <sz val="14"/>
      <color theme="1"/>
      <name val="Times New Roman"/>
      <family val="1"/>
      <charset val="204"/>
    </font>
    <font>
      <b/>
      <sz val="12"/>
      <color theme="1"/>
      <name val="Times New Roman"/>
      <family val="1"/>
      <charset val="204"/>
    </font>
    <font>
      <b/>
      <sz val="18"/>
      <color theme="1"/>
      <name val="Times New Roman"/>
      <family val="1"/>
      <charset val="204"/>
    </font>
    <font>
      <sz val="12"/>
      <name val="Times New Roman"/>
      <family val="2"/>
      <charset val="204"/>
    </font>
    <font>
      <sz val="14"/>
      <color indexed="81"/>
      <name val="Tahoma"/>
      <family val="2"/>
      <charset val="204"/>
    </font>
    <font>
      <b/>
      <sz val="18"/>
      <color theme="0"/>
      <name val="Times New Roman"/>
      <family val="2"/>
      <charset val="204"/>
    </font>
    <font>
      <sz val="18"/>
      <color theme="0"/>
      <name val="Times New Roman"/>
      <family val="2"/>
      <charset val="204"/>
    </font>
    <font>
      <i/>
      <sz val="18"/>
      <color theme="0"/>
      <name val="Times New Roman"/>
      <family val="1"/>
      <charset val="204"/>
    </font>
    <font>
      <sz val="18"/>
      <color theme="0"/>
      <name val="Times New Roman"/>
      <family val="1"/>
      <charset val="204"/>
    </font>
    <font>
      <i/>
      <sz val="18"/>
      <color theme="0"/>
      <name val="Times New Roman"/>
      <family val="2"/>
      <charset val="204"/>
    </font>
    <font>
      <b/>
      <i/>
      <sz val="18"/>
      <name val="Times New Roman"/>
      <family val="2"/>
      <charset val="204"/>
    </font>
    <font>
      <b/>
      <sz val="18"/>
      <color theme="9" tint="0.79998168889431442"/>
      <name val="Times New Roman"/>
      <family val="2"/>
      <charset val="204"/>
    </font>
    <font>
      <sz val="18"/>
      <color theme="9" tint="0.79998168889431442"/>
      <name val="Times New Roman"/>
      <family val="2"/>
      <charset val="204"/>
    </font>
    <font>
      <b/>
      <i/>
      <sz val="18"/>
      <color theme="0"/>
      <name val="Times New Roman"/>
      <family val="1"/>
      <charset val="204"/>
    </font>
    <font>
      <sz val="9"/>
      <color indexed="81"/>
      <name val="Tahoma"/>
      <family val="2"/>
      <charset val="204"/>
    </font>
    <font>
      <b/>
      <sz val="9"/>
      <color indexed="81"/>
      <name val="Tahoma"/>
      <family val="2"/>
      <charset val="204"/>
    </font>
    <font>
      <sz val="18"/>
      <color theme="9" tint="0.79998168889431442"/>
      <name val="Times New Roman"/>
      <family val="1"/>
      <charset val="204"/>
    </font>
    <font>
      <sz val="16"/>
      <color theme="1"/>
      <name val="Times New Roman"/>
      <family val="2"/>
      <charset val="204"/>
    </font>
    <font>
      <sz val="16"/>
      <name val="Times New Roman"/>
      <family val="2"/>
      <charset val="204"/>
    </font>
    <font>
      <sz val="18"/>
      <color theme="1"/>
      <name val="Times New Roman"/>
      <family val="2"/>
      <charset val="204"/>
    </font>
    <font>
      <sz val="18"/>
      <color rgb="FFFF0000"/>
      <name val="Times New Roman"/>
      <family val="1"/>
      <charset val="204"/>
    </font>
    <font>
      <sz val="20"/>
      <name val="Times New Roman"/>
      <family val="2"/>
      <charset val="204"/>
    </font>
    <font>
      <sz val="24"/>
      <name val="Times New Roman"/>
      <family val="2"/>
      <charset val="204"/>
    </font>
    <font>
      <sz val="18"/>
      <color indexed="81"/>
      <name val="Tahoma"/>
      <family val="2"/>
      <charset val="204"/>
    </font>
    <font>
      <sz val="16"/>
      <color indexed="81"/>
      <name val="Tahoma"/>
      <family val="2"/>
      <charset val="204"/>
    </font>
    <font>
      <sz val="22"/>
      <name val="Times New Roman"/>
      <family val="2"/>
      <charset val="204"/>
    </font>
    <font>
      <b/>
      <sz val="36"/>
      <name val="Times New Roman"/>
      <family val="1"/>
      <charset val="204"/>
    </font>
    <font>
      <sz val="20"/>
      <color indexed="81"/>
      <name val="Tahoma"/>
      <family val="2"/>
      <charset val="204"/>
    </font>
    <font>
      <sz val="18"/>
      <color theme="1"/>
      <name val="Times New Roman"/>
      <family val="1"/>
      <charset val="204"/>
    </font>
    <font>
      <sz val="48"/>
      <name val="Times New Roman"/>
      <family val="2"/>
      <charset val="204"/>
    </font>
    <font>
      <sz val="24"/>
      <color indexed="81"/>
      <name val="Times New Roman"/>
      <family val="1"/>
      <charset val="204"/>
    </font>
    <font>
      <b/>
      <sz val="20"/>
      <color indexed="81"/>
      <name val="Tahoma"/>
      <family val="2"/>
      <charset val="204"/>
    </font>
    <font>
      <sz val="26"/>
      <color rgb="FFFF0000"/>
      <name val="Times New Roman"/>
      <family val="2"/>
      <charset val="204"/>
    </font>
    <font>
      <b/>
      <i/>
      <sz val="36"/>
      <name val="Times New Roman"/>
      <family val="1"/>
      <charset val="204"/>
    </font>
    <font>
      <sz val="17"/>
      <name val="Times New Roman"/>
      <family val="1"/>
      <charset val="204"/>
    </font>
    <font>
      <b/>
      <u/>
      <sz val="18"/>
      <name val="Times New Roman"/>
      <family val="1"/>
      <charset val="204"/>
    </font>
    <font>
      <b/>
      <sz val="18"/>
      <color rgb="FFFF0000"/>
      <name val="Times New Roman"/>
      <family val="1"/>
      <charset val="204"/>
    </font>
    <font>
      <i/>
      <sz val="18"/>
      <color rgb="FFFF0000"/>
      <name val="Times New Roman"/>
      <family val="1"/>
      <charset val="204"/>
    </font>
    <font>
      <sz val="16"/>
      <color theme="0"/>
      <name val="Times New Roman"/>
      <family val="2"/>
      <charset val="204"/>
    </font>
    <font>
      <b/>
      <i/>
      <sz val="18"/>
      <color theme="0"/>
      <name val="Times New Roman"/>
      <family val="2"/>
      <charset val="204"/>
    </font>
    <font>
      <sz val="12"/>
      <name val="Times New Roman"/>
      <family val="1"/>
      <charset val="204"/>
    </font>
    <font>
      <sz val="17.5"/>
      <name val="Times New Roman"/>
      <family val="2"/>
      <charset val="204"/>
    </font>
    <font>
      <sz val="18"/>
      <color theme="8" tint="-0.499984740745262"/>
      <name val="Times New Roman"/>
      <family val="2"/>
      <charset val="204"/>
    </font>
    <font>
      <sz val="17"/>
      <name val="Times New Roman"/>
      <family val="2"/>
      <charset val="204"/>
    </font>
    <font>
      <sz val="17.5"/>
      <name val="Times New Roman"/>
      <family val="1"/>
      <charset val="204"/>
    </font>
  </fonts>
  <fills count="9">
    <fill>
      <patternFill patternType="none"/>
    </fill>
    <fill>
      <patternFill patternType="gray125"/>
    </fill>
    <fill>
      <patternFill patternType="solid">
        <fgColor indexed="11"/>
        <bgColor indexed="64"/>
      </patternFill>
    </fill>
    <fill>
      <patternFill patternType="solid">
        <fgColor indexed="15"/>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51">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6" fillId="0" borderId="0"/>
    <xf numFmtId="0" fontId="19" fillId="0" borderId="0"/>
    <xf numFmtId="0" fontId="6" fillId="0" borderId="0"/>
    <xf numFmtId="0" fontId="19" fillId="0" borderId="0"/>
    <xf numFmtId="0" fontId="3" fillId="0" borderId="0"/>
    <xf numFmtId="0" fontId="5" fillId="0" borderId="0"/>
    <xf numFmtId="0" fontId="3" fillId="0" borderId="0"/>
    <xf numFmtId="0" fontId="18" fillId="0" borderId="0"/>
    <xf numFmtId="0" fontId="5" fillId="0" borderId="0"/>
    <xf numFmtId="0" fontId="5" fillId="0" borderId="0"/>
    <xf numFmtId="0" fontId="5" fillId="0" borderId="0"/>
    <xf numFmtId="0" fontId="6" fillId="0" borderId="0"/>
    <xf numFmtId="0" fontId="19" fillId="0" borderId="0"/>
    <xf numFmtId="0" fontId="5" fillId="0" borderId="0"/>
    <xf numFmtId="9" fontId="6" fillId="0" borderId="0" applyFont="0" applyFill="0" applyBorder="0" applyAlignment="0" applyProtection="0"/>
    <xf numFmtId="0" fontId="7" fillId="0" borderId="0"/>
    <xf numFmtId="0" fontId="5"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63">
    <xf numFmtId="0" fontId="0" fillId="0" borderId="0" xfId="0"/>
    <xf numFmtId="0" fontId="10" fillId="0" borderId="0" xfId="0" applyFont="1" applyFill="1" applyBorder="1" applyAlignment="1">
      <alignment horizontal="center" wrapText="1"/>
    </xf>
    <xf numFmtId="0" fontId="10" fillId="0" borderId="0" xfId="0" applyFont="1" applyFill="1" applyBorder="1" applyAlignment="1">
      <alignment wrapText="1"/>
    </xf>
    <xf numFmtId="4" fontId="10" fillId="0" borderId="0" xfId="0" applyNumberFormat="1" applyFont="1" applyFill="1" applyBorder="1" applyAlignment="1">
      <alignment wrapText="1"/>
    </xf>
    <xf numFmtId="9" fontId="10" fillId="0" borderId="0" xfId="0" applyNumberFormat="1" applyFont="1" applyFill="1" applyBorder="1" applyAlignment="1">
      <alignment wrapText="1"/>
    </xf>
    <xf numFmtId="0" fontId="10" fillId="0" borderId="0" xfId="0" applyFont="1" applyFill="1" applyAlignment="1">
      <alignment wrapText="1"/>
    </xf>
    <xf numFmtId="0" fontId="10" fillId="0" borderId="0" xfId="0" applyFont="1" applyFill="1" applyBorder="1" applyAlignment="1">
      <alignment horizontal="center" vertical="center" wrapText="1"/>
    </xf>
    <xf numFmtId="9" fontId="10" fillId="0" borderId="0" xfId="0" applyNumberFormat="1" applyFont="1" applyFill="1" applyBorder="1" applyAlignment="1">
      <alignment horizontal="right" vertical="center" wrapText="1"/>
    </xf>
    <xf numFmtId="0" fontId="12" fillId="0" borderId="2" xfId="0" applyFont="1" applyFill="1" applyBorder="1" applyAlignment="1">
      <alignment horizontal="center" vertical="center" wrapText="1"/>
    </xf>
    <xf numFmtId="3" fontId="12" fillId="0" borderId="2" xfId="0" applyNumberFormat="1" applyFont="1" applyFill="1" applyBorder="1" applyAlignment="1">
      <alignment horizontal="center" vertical="center" wrapText="1"/>
    </xf>
    <xf numFmtId="3" fontId="12" fillId="0" borderId="6" xfId="0" applyNumberFormat="1" applyFont="1" applyFill="1" applyBorder="1" applyAlignment="1">
      <alignment horizontal="center" vertical="center" wrapText="1"/>
    </xf>
    <xf numFmtId="0" fontId="12" fillId="0" borderId="2" xfId="0" applyFont="1" applyFill="1" applyBorder="1" applyAlignment="1">
      <alignment horizontal="center" vertical="top" wrapText="1"/>
    </xf>
    <xf numFmtId="0" fontId="12" fillId="0" borderId="0" xfId="0" applyFont="1" applyFill="1" applyAlignment="1">
      <alignment horizontal="left" vertical="top" wrapText="1"/>
    </xf>
    <xf numFmtId="0" fontId="13" fillId="2" borderId="0" xfId="0" applyFont="1" applyFill="1" applyAlignment="1">
      <alignment horizontal="left" vertical="top" wrapText="1"/>
    </xf>
    <xf numFmtId="0" fontId="13" fillId="3" borderId="0" xfId="0" applyFont="1" applyFill="1" applyAlignment="1">
      <alignment horizontal="left" vertical="center" wrapText="1"/>
    </xf>
    <xf numFmtId="0" fontId="10" fillId="3" borderId="0" xfId="0" applyFont="1" applyFill="1" applyAlignment="1">
      <alignment horizontal="left" vertical="top" wrapText="1"/>
    </xf>
    <xf numFmtId="4" fontId="13" fillId="4" borderId="2" xfId="0" applyNumberFormat="1" applyFont="1" applyFill="1" applyBorder="1" applyAlignment="1">
      <alignment horizontal="center" vertical="center" wrapText="1"/>
    </xf>
    <xf numFmtId="9" fontId="13" fillId="4" borderId="2" xfId="0" applyNumberFormat="1" applyFont="1" applyFill="1" applyBorder="1" applyAlignment="1">
      <alignment horizontal="center" vertical="center" wrapText="1"/>
    </xf>
    <xf numFmtId="9" fontId="13" fillId="4" borderId="6"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0" fillId="0" borderId="0" xfId="0" applyFont="1" applyFill="1" applyAlignment="1">
      <alignment horizontal="center" wrapText="1"/>
    </xf>
    <xf numFmtId="4" fontId="10" fillId="0" borderId="0" xfId="0" applyNumberFormat="1" applyFont="1" applyFill="1" applyAlignment="1">
      <alignment wrapText="1"/>
    </xf>
    <xf numFmtId="9" fontId="10" fillId="0" borderId="0" xfId="0" applyNumberFormat="1" applyFont="1" applyFill="1" applyAlignment="1">
      <alignment wrapText="1"/>
    </xf>
    <xf numFmtId="4" fontId="10" fillId="5" borderId="2" xfId="0" applyNumberFormat="1" applyFont="1" applyFill="1" applyBorder="1" applyAlignment="1">
      <alignment horizontal="center" vertical="center" wrapText="1"/>
    </xf>
    <xf numFmtId="0" fontId="13" fillId="6" borderId="0" xfId="0" applyFont="1" applyFill="1" applyAlignment="1">
      <alignment horizontal="left" vertical="top" wrapText="1"/>
    </xf>
    <xf numFmtId="0" fontId="10" fillId="6" borderId="0" xfId="0" applyFont="1" applyFill="1" applyAlignment="1">
      <alignment horizontal="left" vertical="top" wrapText="1"/>
    </xf>
    <xf numFmtId="4" fontId="13" fillId="4" borderId="5" xfId="0" applyNumberFormat="1" applyFont="1" applyFill="1" applyBorder="1" applyAlignment="1">
      <alignment vertical="top" wrapText="1"/>
    </xf>
    <xf numFmtId="4" fontId="13" fillId="4" borderId="3" xfId="0" applyNumberFormat="1" applyFont="1" applyFill="1" applyBorder="1" applyAlignment="1">
      <alignment vertical="top" wrapText="1"/>
    </xf>
    <xf numFmtId="2" fontId="10" fillId="0" borderId="0" xfId="0" applyNumberFormat="1" applyFont="1" applyFill="1" applyBorder="1" applyAlignment="1">
      <alignment wrapText="1"/>
    </xf>
    <xf numFmtId="2" fontId="10" fillId="0" borderId="0" xfId="0" applyNumberFormat="1" applyFont="1" applyFill="1" applyAlignment="1">
      <alignment wrapText="1"/>
    </xf>
    <xf numFmtId="0" fontId="14" fillId="4" borderId="0" xfId="0" applyFont="1" applyFill="1" applyAlignment="1">
      <alignment horizontal="left" vertical="top" wrapText="1"/>
    </xf>
    <xf numFmtId="2" fontId="0" fillId="0" borderId="2" xfId="0" applyNumberFormat="1" applyBorder="1" applyAlignment="1">
      <alignment horizontal="center" vertical="center" wrapText="1"/>
    </xf>
    <xf numFmtId="0" fontId="0" fillId="0" borderId="0" xfId="0" applyAlignment="1">
      <alignment horizontal="left"/>
    </xf>
    <xf numFmtId="0" fontId="10" fillId="4" borderId="0" xfId="0" applyFont="1" applyFill="1" applyAlignment="1">
      <alignment wrapText="1"/>
    </xf>
    <xf numFmtId="0" fontId="14" fillId="4" borderId="0" xfId="0" applyFont="1" applyFill="1" applyAlignment="1">
      <alignment wrapText="1"/>
    </xf>
    <xf numFmtId="0" fontId="17" fillId="4" borderId="0" xfId="0" applyFont="1" applyFill="1" applyAlignment="1">
      <alignment horizontal="left" vertical="top" wrapText="1"/>
    </xf>
    <xf numFmtId="0" fontId="17" fillId="4" borderId="0" xfId="0" applyFont="1" applyFill="1" applyAlignment="1">
      <alignment horizontal="left" vertical="center" wrapText="1"/>
    </xf>
    <xf numFmtId="0" fontId="13" fillId="4" borderId="0" xfId="0" applyFont="1" applyFill="1" applyAlignment="1">
      <alignment horizontal="left" vertical="top" wrapText="1"/>
    </xf>
    <xf numFmtId="0" fontId="10" fillId="4" borderId="0" xfId="0" applyFont="1" applyFill="1" applyAlignment="1">
      <alignment horizontal="left" vertical="top" wrapText="1"/>
    </xf>
    <xf numFmtId="0" fontId="15" fillId="4" borderId="0" xfId="0" applyFont="1" applyFill="1" applyAlignment="1">
      <alignment horizontal="left" vertical="top" wrapText="1"/>
    </xf>
    <xf numFmtId="0" fontId="15" fillId="4" borderId="0" xfId="0" applyFont="1" applyFill="1" applyAlignment="1">
      <alignment horizontal="left" vertical="center" wrapText="1"/>
    </xf>
    <xf numFmtId="0" fontId="13" fillId="4" borderId="0" xfId="0" applyFont="1" applyFill="1" applyAlignment="1">
      <alignment horizontal="left" vertical="center" wrapText="1"/>
    </xf>
    <xf numFmtId="4" fontId="15" fillId="4" borderId="2" xfId="0" applyNumberFormat="1" applyFont="1" applyFill="1" applyBorder="1" applyAlignment="1">
      <alignment horizontal="center" vertical="center" wrapText="1"/>
    </xf>
    <xf numFmtId="0" fontId="12" fillId="4" borderId="0" xfId="0" applyFont="1" applyFill="1" applyAlignment="1">
      <alignment horizontal="left" vertical="top" wrapText="1"/>
    </xf>
    <xf numFmtId="0" fontId="13" fillId="5" borderId="2" xfId="0" applyFont="1" applyFill="1" applyBorder="1" applyAlignment="1">
      <alignment horizontal="left" vertical="center" wrapText="1"/>
    </xf>
    <xf numFmtId="4" fontId="13" fillId="5" borderId="2" xfId="0" applyNumberFormat="1" applyFont="1" applyFill="1" applyBorder="1" applyAlignment="1">
      <alignment horizontal="center" vertical="center" wrapText="1"/>
    </xf>
    <xf numFmtId="2" fontId="13" fillId="5" borderId="2" xfId="0" applyNumberFormat="1" applyFont="1" applyFill="1" applyBorder="1" applyAlignment="1">
      <alignment horizontal="center" vertical="center" wrapText="1"/>
    </xf>
    <xf numFmtId="9" fontId="13" fillId="5" borderId="2" xfId="0" applyNumberFormat="1" applyFont="1" applyFill="1" applyBorder="1" applyAlignment="1">
      <alignment horizontal="center" vertical="center" wrapText="1"/>
    </xf>
    <xf numFmtId="9" fontId="13" fillId="5" borderId="6" xfId="0" applyNumberFormat="1" applyFont="1" applyFill="1" applyBorder="1" applyAlignment="1">
      <alignment horizontal="center" vertical="center" wrapText="1"/>
    </xf>
    <xf numFmtId="0" fontId="10" fillId="5" borderId="2" xfId="0" applyFont="1" applyFill="1" applyBorder="1" applyAlignment="1">
      <alignment horizontal="left" vertical="center" wrapText="1"/>
    </xf>
    <xf numFmtId="9" fontId="10" fillId="5" borderId="6" xfId="0" applyNumberFormat="1" applyFont="1" applyFill="1" applyBorder="1" applyAlignment="1">
      <alignment horizontal="center" vertical="center" wrapText="1"/>
    </xf>
    <xf numFmtId="9" fontId="10" fillId="5" borderId="2" xfId="0" applyNumberFormat="1" applyFont="1" applyFill="1" applyBorder="1" applyAlignment="1">
      <alignment horizontal="center" vertical="center" wrapText="1"/>
    </xf>
    <xf numFmtId="2" fontId="10" fillId="4" borderId="2" xfId="0" applyNumberFormat="1" applyFont="1" applyFill="1" applyBorder="1" applyAlignment="1">
      <alignment horizontal="center" vertical="top" wrapText="1"/>
    </xf>
    <xf numFmtId="9" fontId="10" fillId="4" borderId="2" xfId="0" applyNumberFormat="1" applyFont="1" applyFill="1" applyBorder="1" applyAlignment="1">
      <alignment horizontal="center" vertical="top" wrapText="1"/>
    </xf>
    <xf numFmtId="4" fontId="10" fillId="4" borderId="2" xfId="0" applyNumberFormat="1" applyFont="1" applyFill="1" applyBorder="1" applyAlignment="1">
      <alignment horizontal="center" vertical="top" wrapText="1"/>
    </xf>
    <xf numFmtId="9" fontId="10" fillId="4" borderId="6" xfId="0" applyNumberFormat="1" applyFont="1" applyFill="1" applyBorder="1" applyAlignment="1">
      <alignment horizontal="center" vertical="top" wrapText="1"/>
    </xf>
    <xf numFmtId="0" fontId="13" fillId="5" borderId="5" xfId="0" applyFont="1" applyFill="1" applyBorder="1" applyAlignment="1">
      <alignment horizontal="left" vertical="top" wrapText="1"/>
    </xf>
    <xf numFmtId="0" fontId="10" fillId="5" borderId="4" xfId="0" applyFont="1" applyFill="1" applyBorder="1" applyAlignment="1">
      <alignment horizontal="left" vertical="center" wrapText="1"/>
    </xf>
    <xf numFmtId="0" fontId="13" fillId="5" borderId="3" xfId="0" quotePrefix="1" applyFont="1" applyFill="1" applyBorder="1" applyAlignment="1">
      <alignment horizontal="center" vertical="center" wrapText="1"/>
    </xf>
    <xf numFmtId="0" fontId="10" fillId="5" borderId="6" xfId="0" applyFont="1" applyFill="1" applyBorder="1" applyAlignment="1">
      <alignment horizontal="left" vertical="center" wrapText="1"/>
    </xf>
    <xf numFmtId="0" fontId="13" fillId="5" borderId="4" xfId="0" quotePrefix="1" applyFont="1" applyFill="1" applyBorder="1" applyAlignment="1">
      <alignment horizontal="center" vertical="center" wrapText="1"/>
    </xf>
    <xf numFmtId="0" fontId="10" fillId="5" borderId="8" xfId="0" applyFont="1" applyFill="1" applyBorder="1" applyAlignment="1">
      <alignment horizontal="left" vertical="center" wrapText="1"/>
    </xf>
    <xf numFmtId="0" fontId="13" fillId="5" borderId="3" xfId="0" applyFont="1" applyFill="1" applyBorder="1" applyAlignment="1">
      <alignment vertical="center" wrapText="1"/>
    </xf>
    <xf numFmtId="0" fontId="10" fillId="5" borderId="9" xfId="0" applyFont="1" applyFill="1" applyBorder="1" applyAlignment="1">
      <alignment horizontal="left" vertical="center" wrapText="1"/>
    </xf>
    <xf numFmtId="4" fontId="13" fillId="5" borderId="4" xfId="0" applyNumberFormat="1" applyFont="1" applyFill="1" applyBorder="1" applyAlignment="1">
      <alignment horizontal="center" vertical="center" wrapText="1"/>
    </xf>
    <xf numFmtId="9" fontId="13" fillId="5" borderId="4" xfId="0" applyNumberFormat="1" applyFont="1" applyFill="1" applyBorder="1" applyAlignment="1">
      <alignment horizontal="center" vertical="center" wrapText="1"/>
    </xf>
    <xf numFmtId="9" fontId="13" fillId="5" borderId="10" xfId="0" applyNumberFormat="1" applyFont="1" applyFill="1" applyBorder="1" applyAlignment="1">
      <alignment horizontal="center" vertical="center" wrapText="1"/>
    </xf>
    <xf numFmtId="0" fontId="13" fillId="5" borderId="4" xfId="0" applyFont="1" applyFill="1" applyBorder="1" applyAlignment="1">
      <alignment vertical="center" wrapText="1"/>
    </xf>
    <xf numFmtId="4" fontId="10" fillId="5" borderId="4" xfId="0" applyNumberFormat="1" applyFont="1" applyFill="1" applyBorder="1" applyAlignment="1">
      <alignment horizontal="center" vertical="center" wrapText="1"/>
    </xf>
    <xf numFmtId="9" fontId="10" fillId="5" borderId="4" xfId="0" applyNumberFormat="1" applyFont="1" applyFill="1" applyBorder="1" applyAlignment="1">
      <alignment horizontal="center" vertical="center" wrapText="1"/>
    </xf>
    <xf numFmtId="9" fontId="10" fillId="5" borderId="10" xfId="0" applyNumberFormat="1" applyFont="1" applyFill="1" applyBorder="1" applyAlignment="1">
      <alignment horizontal="center" vertical="center" wrapText="1"/>
    </xf>
    <xf numFmtId="0" fontId="10" fillId="5" borderId="11" xfId="0" applyFont="1" applyFill="1" applyBorder="1" applyAlignment="1">
      <alignment horizontal="left" vertical="center" wrapText="1"/>
    </xf>
    <xf numFmtId="0" fontId="13" fillId="5" borderId="2" xfId="0" applyFont="1" applyFill="1" applyBorder="1" applyAlignment="1" applyProtection="1">
      <alignment horizontal="left" vertical="center" wrapText="1"/>
      <protection locked="0"/>
    </xf>
    <xf numFmtId="0" fontId="16" fillId="5" borderId="2" xfId="0" applyFont="1" applyFill="1" applyBorder="1" applyAlignment="1">
      <alignment horizontal="left" vertical="center" wrapText="1"/>
    </xf>
    <xf numFmtId="9" fontId="16" fillId="5" borderId="2" xfId="0" applyNumberFormat="1" applyFont="1" applyFill="1" applyBorder="1" applyAlignment="1">
      <alignment horizontal="center" vertical="center" wrapText="1"/>
    </xf>
    <xf numFmtId="9" fontId="32" fillId="5" borderId="2" xfId="0" applyNumberFormat="1" applyFont="1" applyFill="1" applyBorder="1" applyAlignment="1">
      <alignment horizontal="center" vertical="center" wrapText="1"/>
    </xf>
    <xf numFmtId="9" fontId="33" fillId="5" borderId="2" xfId="0" applyNumberFormat="1" applyFont="1" applyFill="1" applyBorder="1" applyAlignment="1">
      <alignment horizontal="center" vertical="center" wrapText="1"/>
    </xf>
    <xf numFmtId="9" fontId="32" fillId="5" borderId="6" xfId="0" applyNumberFormat="1" applyFont="1" applyFill="1" applyBorder="1" applyAlignment="1">
      <alignment horizontal="center" vertical="center" wrapText="1"/>
    </xf>
    <xf numFmtId="9" fontId="33" fillId="5" borderId="6" xfId="0" applyNumberFormat="1" applyFont="1" applyFill="1" applyBorder="1" applyAlignment="1">
      <alignment horizontal="center" vertical="center" wrapText="1"/>
    </xf>
    <xf numFmtId="9" fontId="33" fillId="5" borderId="4" xfId="0" applyNumberFormat="1" applyFont="1" applyFill="1" applyBorder="1" applyAlignment="1">
      <alignment horizontal="center" vertical="center" wrapText="1"/>
    </xf>
    <xf numFmtId="9" fontId="32" fillId="5" borderId="4" xfId="0" applyNumberFormat="1" applyFont="1" applyFill="1" applyBorder="1" applyAlignment="1">
      <alignment horizontal="center" vertical="center" wrapText="1"/>
    </xf>
    <xf numFmtId="9" fontId="32" fillId="5" borderId="10" xfId="0" applyNumberFormat="1" applyFont="1" applyFill="1" applyBorder="1" applyAlignment="1">
      <alignment horizontal="center" vertical="center" wrapText="1"/>
    </xf>
    <xf numFmtId="9" fontId="33" fillId="5" borderId="10" xfId="0" applyNumberFormat="1" applyFont="1" applyFill="1" applyBorder="1" applyAlignment="1">
      <alignment horizontal="center" vertical="center" wrapText="1"/>
    </xf>
    <xf numFmtId="4" fontId="14" fillId="5" borderId="2" xfId="0" applyNumberFormat="1" applyFont="1" applyFill="1" applyBorder="1" applyAlignment="1">
      <alignment horizontal="center" vertical="center" wrapText="1"/>
    </xf>
    <xf numFmtId="9" fontId="14" fillId="5" borderId="2" xfId="0" applyNumberFormat="1" applyFont="1" applyFill="1" applyBorder="1" applyAlignment="1">
      <alignment horizontal="center" vertical="center" wrapText="1"/>
    </xf>
    <xf numFmtId="9" fontId="16" fillId="5" borderId="6" xfId="0" applyNumberFormat="1" applyFont="1" applyFill="1" applyBorder="1" applyAlignment="1">
      <alignment horizontal="center" vertical="center" wrapText="1"/>
    </xf>
    <xf numFmtId="9" fontId="37" fillId="5" borderId="2" xfId="0" applyNumberFormat="1"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4" fontId="27" fillId="0" borderId="0"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17" fillId="4" borderId="0" xfId="0" applyFont="1" applyFill="1" applyAlignment="1">
      <alignment wrapText="1"/>
    </xf>
    <xf numFmtId="0" fontId="10" fillId="4" borderId="0" xfId="0" applyFont="1" applyFill="1" applyBorder="1" applyAlignment="1">
      <alignment wrapText="1"/>
    </xf>
    <xf numFmtId="168" fontId="13" fillId="5" borderId="2" xfId="0" applyNumberFormat="1" applyFont="1" applyFill="1" applyBorder="1" applyAlignment="1">
      <alignment horizontal="center" vertical="center" wrapText="1"/>
    </xf>
    <xf numFmtId="168" fontId="10" fillId="5" borderId="2" xfId="0" applyNumberFormat="1" applyFont="1" applyFill="1" applyBorder="1" applyAlignment="1">
      <alignment horizontal="center" vertical="center" wrapText="1"/>
    </xf>
    <xf numFmtId="168" fontId="33" fillId="5" borderId="2" xfId="0" applyNumberFormat="1" applyFont="1" applyFill="1" applyBorder="1" applyAlignment="1">
      <alignment horizontal="center" vertical="center" wrapText="1"/>
    </xf>
    <xf numFmtId="4" fontId="24" fillId="4" borderId="2" xfId="0" quotePrefix="1" applyNumberFormat="1" applyFont="1" applyFill="1" applyBorder="1" applyAlignment="1">
      <alignment horizontal="center" vertical="center" wrapText="1"/>
    </xf>
    <xf numFmtId="4" fontId="24" fillId="4" borderId="2" xfId="0" applyNumberFormat="1" applyFont="1" applyFill="1" applyBorder="1" applyAlignment="1">
      <alignment horizontal="center" vertical="center" wrapText="1"/>
    </xf>
    <xf numFmtId="2" fontId="24" fillId="4" borderId="2" xfId="0" applyNumberFormat="1" applyFont="1" applyFill="1" applyBorder="1" applyAlignment="1">
      <alignment horizontal="center" vertical="center" wrapText="1"/>
    </xf>
    <xf numFmtId="9" fontId="24" fillId="4" borderId="2" xfId="0" applyNumberFormat="1" applyFont="1" applyFill="1" applyBorder="1" applyAlignment="1">
      <alignment horizontal="center" vertical="center" wrapText="1"/>
    </xf>
    <xf numFmtId="4" fontId="21" fillId="0" borderId="2" xfId="0" applyNumberFormat="1" applyFont="1" applyBorder="1" applyAlignment="1">
      <alignment horizontal="center" vertical="center" wrapText="1"/>
    </xf>
    <xf numFmtId="9" fontId="21" fillId="0" borderId="2" xfId="0" applyNumberFormat="1" applyFont="1" applyBorder="1" applyAlignment="1">
      <alignment horizontal="center" vertical="center" wrapText="1"/>
    </xf>
    <xf numFmtId="0" fontId="0" fillId="0" borderId="0" xfId="0" applyAlignment="1">
      <alignment horizontal="right"/>
    </xf>
    <xf numFmtId="1" fontId="38" fillId="0" borderId="2" xfId="0" applyNumberFormat="1" applyFont="1" applyBorder="1" applyAlignment="1">
      <alignment horizontal="center" vertical="center" wrapText="1"/>
    </xf>
    <xf numFmtId="2" fontId="38" fillId="0" borderId="2" xfId="0" applyNumberFormat="1" applyFont="1" applyBorder="1" applyAlignment="1">
      <alignment horizontal="left" vertical="center" wrapText="1"/>
    </xf>
    <xf numFmtId="2" fontId="38" fillId="0" borderId="2" xfId="0" applyNumberFormat="1" applyFont="1" applyBorder="1" applyAlignment="1">
      <alignment horizontal="center" vertical="center" wrapText="1"/>
    </xf>
    <xf numFmtId="4" fontId="38" fillId="0" borderId="2" xfId="0" applyNumberFormat="1" applyFont="1" applyBorder="1" applyAlignment="1">
      <alignment horizontal="center" vertical="center" wrapText="1"/>
    </xf>
    <xf numFmtId="9" fontId="38" fillId="0" borderId="2" xfId="0" applyNumberFormat="1" applyFont="1" applyBorder="1" applyAlignment="1">
      <alignment horizontal="center" vertical="center" wrapText="1"/>
    </xf>
    <xf numFmtId="0" fontId="38" fillId="0" borderId="0" xfId="0" applyFont="1"/>
    <xf numFmtId="2" fontId="39" fillId="0" borderId="2" xfId="0" applyNumberFormat="1" applyFont="1" applyBorder="1" applyAlignment="1">
      <alignment horizontal="center" vertical="center" wrapText="1"/>
    </xf>
    <xf numFmtId="0" fontId="38" fillId="0" borderId="2" xfId="0" applyFont="1" applyBorder="1" applyAlignment="1">
      <alignment horizontal="center" vertical="center" wrapText="1"/>
    </xf>
    <xf numFmtId="0" fontId="38" fillId="0" borderId="2" xfId="0" applyFont="1" applyBorder="1" applyAlignment="1">
      <alignment horizontal="left" vertical="center" wrapText="1"/>
    </xf>
    <xf numFmtId="9" fontId="26" fillId="5" borderId="6" xfId="0" applyNumberFormat="1" applyFont="1" applyFill="1" applyBorder="1" applyAlignment="1">
      <alignment horizontal="center" vertical="center" wrapText="1"/>
    </xf>
    <xf numFmtId="9" fontId="26" fillId="5" borderId="2" xfId="0" applyNumberFormat="1" applyFont="1" applyFill="1" applyBorder="1" applyAlignment="1">
      <alignment horizontal="center" vertical="center" wrapText="1"/>
    </xf>
    <xf numFmtId="168" fontId="16" fillId="5" borderId="2" xfId="0" applyNumberFormat="1" applyFont="1" applyFill="1" applyBorder="1" applyAlignment="1">
      <alignment horizontal="center" vertical="center" wrapText="1"/>
    </xf>
    <xf numFmtId="0" fontId="12" fillId="4" borderId="2" xfId="0" applyFont="1" applyFill="1" applyBorder="1" applyAlignment="1">
      <alignment horizontal="center" vertical="top" wrapText="1"/>
    </xf>
    <xf numFmtId="0" fontId="10" fillId="4" borderId="3" xfId="0" applyFont="1" applyFill="1" applyBorder="1" applyAlignment="1">
      <alignment vertical="top" wrapText="1"/>
    </xf>
    <xf numFmtId="0" fontId="10" fillId="4" borderId="4" xfId="0" applyFont="1" applyFill="1" applyBorder="1" applyAlignment="1">
      <alignment vertical="top" wrapText="1"/>
    </xf>
    <xf numFmtId="0" fontId="15" fillId="4" borderId="2" xfId="0" applyFont="1" applyFill="1" applyBorder="1" applyAlignment="1">
      <alignment horizontal="left" vertical="center" wrapText="1"/>
    </xf>
    <xf numFmtId="9" fontId="15" fillId="4" borderId="6" xfId="0" applyNumberFormat="1" applyFont="1" applyFill="1" applyBorder="1" applyAlignment="1">
      <alignment horizontal="center" vertical="center" wrapText="1"/>
    </xf>
    <xf numFmtId="0" fontId="17" fillId="4" borderId="2" xfId="0" applyFont="1" applyFill="1" applyBorder="1" applyAlignment="1" applyProtection="1">
      <alignment horizontal="left" vertical="center" wrapText="1"/>
      <protection locked="0"/>
    </xf>
    <xf numFmtId="9" fontId="17" fillId="4" borderId="6" xfId="0" applyNumberFormat="1" applyFont="1" applyFill="1" applyBorder="1" applyAlignment="1">
      <alignment horizontal="center" vertical="center" wrapText="1"/>
    </xf>
    <xf numFmtId="9" fontId="27" fillId="4" borderId="6" xfId="0" applyNumberFormat="1" applyFont="1" applyFill="1" applyBorder="1" applyAlignment="1">
      <alignment horizontal="center" vertical="center" wrapText="1"/>
    </xf>
    <xf numFmtId="9" fontId="10" fillId="4" borderId="6" xfId="0" applyNumberFormat="1" applyFont="1" applyFill="1" applyBorder="1" applyAlignment="1">
      <alignment horizontal="center" vertical="center" wrapText="1"/>
    </xf>
    <xf numFmtId="0" fontId="10" fillId="4" borderId="10" xfId="0" applyFont="1" applyFill="1" applyBorder="1" applyAlignment="1">
      <alignment horizontal="left" vertical="center" wrapText="1"/>
    </xf>
    <xf numFmtId="4" fontId="27" fillId="4" borderId="2" xfId="0" applyNumberFormat="1" applyFont="1" applyFill="1" applyBorder="1" applyAlignment="1">
      <alignment horizontal="center" vertical="center" wrapText="1"/>
    </xf>
    <xf numFmtId="0" fontId="15" fillId="4" borderId="5" xfId="0" applyFont="1" applyFill="1" applyBorder="1" applyAlignment="1">
      <alignment horizontal="center" vertical="center" wrapText="1"/>
    </xf>
    <xf numFmtId="9" fontId="15" fillId="4" borderId="2" xfId="0" applyNumberFormat="1" applyFont="1" applyFill="1" applyBorder="1" applyAlignment="1">
      <alignment horizontal="center" vertical="center" wrapText="1"/>
    </xf>
    <xf numFmtId="0" fontId="13" fillId="4" borderId="3" xfId="0" applyFont="1" applyFill="1" applyBorder="1" applyAlignment="1">
      <alignment horizontal="center" vertical="center" wrapText="1"/>
    </xf>
    <xf numFmtId="9" fontId="27" fillId="4" borderId="2" xfId="0" applyNumberFormat="1" applyFont="1" applyFill="1" applyBorder="1" applyAlignment="1">
      <alignment horizontal="center" vertical="center" wrapText="1"/>
    </xf>
    <xf numFmtId="9" fontId="10" fillId="4" borderId="2" xfId="0" applyNumberFormat="1" applyFont="1" applyFill="1" applyBorder="1" applyAlignment="1">
      <alignment horizontal="center" vertical="center" wrapText="1"/>
    </xf>
    <xf numFmtId="0" fontId="13"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3" xfId="0" applyFont="1" applyFill="1" applyBorder="1" applyAlignment="1">
      <alignment horizontal="center" vertical="center" wrapText="1"/>
    </xf>
    <xf numFmtId="4" fontId="10" fillId="4" borderId="0" xfId="0" applyNumberFormat="1" applyFont="1" applyFill="1" applyAlignment="1">
      <alignment horizontal="left" vertical="top" wrapText="1"/>
    </xf>
    <xf numFmtId="0" fontId="17" fillId="4" borderId="4" xfId="0" applyFont="1" applyFill="1" applyBorder="1" applyAlignment="1">
      <alignment horizontal="center" vertical="center" wrapText="1"/>
    </xf>
    <xf numFmtId="0" fontId="15" fillId="4" borderId="5" xfId="0" applyFont="1" applyFill="1" applyBorder="1" applyAlignment="1">
      <alignment horizontal="left" vertical="center" wrapText="1"/>
    </xf>
    <xf numFmtId="9" fontId="27" fillId="4" borderId="10" xfId="0" applyNumberFormat="1" applyFont="1" applyFill="1" applyBorder="1" applyAlignment="1">
      <alignment horizontal="center" vertical="center" wrapText="1"/>
    </xf>
    <xf numFmtId="4" fontId="42" fillId="4" borderId="0" xfId="0" applyNumberFormat="1" applyFont="1" applyFill="1" applyBorder="1" applyAlignment="1">
      <alignment horizontal="right" wrapText="1"/>
    </xf>
    <xf numFmtId="4" fontId="14" fillId="4" borderId="0" xfId="0" applyNumberFormat="1" applyFont="1" applyFill="1" applyAlignment="1">
      <alignment wrapText="1"/>
    </xf>
    <xf numFmtId="4" fontId="46" fillId="4" borderId="0" xfId="0" applyNumberFormat="1" applyFont="1" applyFill="1" applyAlignment="1">
      <alignment wrapText="1"/>
    </xf>
    <xf numFmtId="0" fontId="12" fillId="4" borderId="2" xfId="0" applyFont="1" applyFill="1" applyBorder="1" applyAlignment="1">
      <alignment horizontal="left" vertical="center" wrapText="1"/>
    </xf>
    <xf numFmtId="0" fontId="23" fillId="0" borderId="2" xfId="0" applyFont="1" applyBorder="1" applyAlignment="1">
      <alignment horizontal="center" vertical="center" wrapText="1"/>
    </xf>
    <xf numFmtId="165" fontId="38" fillId="0" borderId="2" xfId="0" applyNumberFormat="1" applyFont="1" applyBorder="1" applyAlignment="1">
      <alignment horizontal="center" vertical="center" wrapText="1"/>
    </xf>
    <xf numFmtId="4" fontId="20" fillId="0" borderId="0" xfId="0" applyNumberFormat="1"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5" fillId="4" borderId="2" xfId="0" applyFont="1" applyFill="1" applyBorder="1" applyAlignment="1" applyProtection="1">
      <alignment horizontal="left" vertical="center" wrapText="1"/>
      <protection locked="0"/>
    </xf>
    <xf numFmtId="2" fontId="15" fillId="4" borderId="2" xfId="0" applyNumberFormat="1" applyFont="1" applyFill="1" applyBorder="1" applyAlignment="1">
      <alignment horizontal="center" vertical="center" wrapText="1"/>
    </xf>
    <xf numFmtId="9" fontId="14" fillId="4" borderId="10" xfId="0" applyNumberFormat="1" applyFont="1" applyFill="1" applyBorder="1" applyAlignment="1">
      <alignment horizontal="center" vertical="center" wrapText="1"/>
    </xf>
    <xf numFmtId="9" fontId="14" fillId="4" borderId="6" xfId="0" applyNumberFormat="1" applyFont="1" applyFill="1" applyBorder="1" applyAlignment="1">
      <alignment horizontal="center" vertical="center" wrapText="1"/>
    </xf>
    <xf numFmtId="9" fontId="29" fillId="4" borderId="10" xfId="0" applyNumberFormat="1" applyFont="1" applyFill="1" applyBorder="1" applyAlignment="1">
      <alignment horizontal="center" vertical="center" wrapText="1"/>
    </xf>
    <xf numFmtId="9" fontId="12" fillId="4" borderId="6" xfId="0" applyNumberFormat="1" applyFont="1" applyFill="1" applyBorder="1" applyAlignment="1">
      <alignment horizontal="center" vertical="center" wrapText="1"/>
    </xf>
    <xf numFmtId="0" fontId="14" fillId="4" borderId="2" xfId="0" applyFont="1" applyFill="1" applyBorder="1" applyAlignment="1">
      <alignment horizontal="left" vertical="center" wrapText="1"/>
    </xf>
    <xf numFmtId="9" fontId="29" fillId="4" borderId="6" xfId="0" applyNumberFormat="1" applyFont="1" applyFill="1" applyBorder="1" applyAlignment="1">
      <alignment horizontal="center" vertical="center" wrapText="1"/>
    </xf>
    <xf numFmtId="0" fontId="17" fillId="4" borderId="2" xfId="0" applyFont="1" applyFill="1" applyBorder="1" applyAlignment="1">
      <alignment horizontal="left" vertical="center" wrapText="1"/>
    </xf>
    <xf numFmtId="168" fontId="10" fillId="5" borderId="6" xfId="0" applyNumberFormat="1" applyFont="1" applyFill="1" applyBorder="1" applyAlignment="1">
      <alignment horizontal="center" vertical="center" wrapText="1"/>
    </xf>
    <xf numFmtId="49" fontId="15" fillId="4" borderId="5" xfId="0" applyNumberFormat="1" applyFont="1" applyFill="1" applyBorder="1" applyAlignment="1">
      <alignment horizontal="center" vertical="center" wrapText="1"/>
    </xf>
    <xf numFmtId="0" fontId="14" fillId="4" borderId="6" xfId="0" applyFont="1" applyFill="1" applyBorder="1" applyAlignment="1">
      <alignment horizontal="left" vertical="center" wrapText="1"/>
    </xf>
    <xf numFmtId="0" fontId="14" fillId="4" borderId="10" xfId="0" applyFont="1" applyFill="1" applyBorder="1" applyAlignment="1">
      <alignment horizontal="left" vertical="center" wrapText="1"/>
    </xf>
    <xf numFmtId="4" fontId="10" fillId="4" borderId="0" xfId="0" applyNumberFormat="1" applyFont="1" applyFill="1" applyAlignment="1">
      <alignment wrapText="1"/>
    </xf>
    <xf numFmtId="49" fontId="16" fillId="4" borderId="3" xfId="0" applyNumberFormat="1" applyFont="1" applyFill="1" applyBorder="1" applyAlignment="1">
      <alignment horizontal="center" vertical="center" wrapText="1"/>
    </xf>
    <xf numFmtId="49" fontId="16" fillId="4" borderId="4" xfId="0" applyNumberFormat="1" applyFont="1" applyFill="1" applyBorder="1" applyAlignment="1">
      <alignment horizontal="center" vertical="center" wrapText="1"/>
    </xf>
    <xf numFmtId="0" fontId="10" fillId="4" borderId="0" xfId="0" applyFont="1" applyFill="1" applyAlignment="1">
      <alignment horizontal="center" wrapText="1"/>
    </xf>
    <xf numFmtId="2" fontId="10" fillId="4" borderId="0" xfId="0" applyNumberFormat="1" applyFont="1" applyFill="1" applyAlignment="1">
      <alignment wrapText="1"/>
    </xf>
    <xf numFmtId="9" fontId="10" fillId="4" borderId="0" xfId="0" applyNumberFormat="1" applyFont="1" applyFill="1" applyAlignment="1">
      <alignment wrapText="1"/>
    </xf>
    <xf numFmtId="9" fontId="37" fillId="5" borderId="4" xfId="0" applyNumberFormat="1" applyFont="1" applyFill="1" applyBorder="1" applyAlignment="1">
      <alignment horizontal="center" vertical="center" wrapText="1"/>
    </xf>
    <xf numFmtId="4" fontId="32" fillId="5" borderId="2" xfId="0" applyNumberFormat="1" applyFont="1" applyFill="1" applyBorder="1" applyAlignment="1">
      <alignment horizontal="center" vertical="center" wrapText="1"/>
    </xf>
    <xf numFmtId="4" fontId="33" fillId="5" borderId="2" xfId="0" applyNumberFormat="1" applyFont="1" applyFill="1" applyBorder="1" applyAlignment="1">
      <alignment horizontal="center" vertical="center" wrapText="1"/>
    </xf>
    <xf numFmtId="9" fontId="14" fillId="4" borderId="2" xfId="0" applyNumberFormat="1" applyFont="1" applyFill="1" applyBorder="1" applyAlignment="1">
      <alignment horizontal="center" vertical="center" wrapText="1"/>
    </xf>
    <xf numFmtId="0" fontId="16" fillId="4" borderId="3" xfId="0" applyFont="1" applyFill="1" applyBorder="1" applyAlignment="1">
      <alignment horizontal="center" vertical="center" wrapText="1"/>
    </xf>
    <xf numFmtId="4" fontId="29" fillId="4" borderId="2" xfId="0" applyNumberFormat="1" applyFont="1" applyFill="1" applyBorder="1" applyAlignment="1">
      <alignment horizontal="center" vertical="center" wrapText="1"/>
    </xf>
    <xf numFmtId="0" fontId="16" fillId="4" borderId="4" xfId="0" applyFont="1" applyFill="1" applyBorder="1" applyAlignment="1">
      <alignment horizontal="center" vertical="center" wrapText="1"/>
    </xf>
    <xf numFmtId="49" fontId="17" fillId="4" borderId="5" xfId="0" applyNumberFormat="1" applyFont="1" applyFill="1" applyBorder="1" applyAlignment="1">
      <alignment horizontal="center" vertical="center" wrapText="1"/>
    </xf>
    <xf numFmtId="9" fontId="28" fillId="4" borderId="6" xfId="0" applyNumberFormat="1" applyFont="1" applyFill="1" applyBorder="1" applyAlignment="1">
      <alignment horizontal="center" vertical="center" wrapText="1"/>
    </xf>
    <xf numFmtId="49" fontId="17" fillId="4" borderId="3" xfId="0" applyNumberFormat="1" applyFont="1" applyFill="1" applyBorder="1" applyAlignment="1">
      <alignment horizontal="center" vertical="center" wrapText="1"/>
    </xf>
    <xf numFmtId="49" fontId="17" fillId="4" borderId="4" xfId="0" applyNumberFormat="1" applyFont="1" applyFill="1" applyBorder="1" applyAlignment="1">
      <alignment horizontal="center" vertical="center" wrapText="1"/>
    </xf>
    <xf numFmtId="0" fontId="10" fillId="4" borderId="6" xfId="0" applyFont="1" applyFill="1" applyBorder="1" applyAlignment="1">
      <alignment horizontal="left" vertical="center" wrapText="1"/>
    </xf>
    <xf numFmtId="0" fontId="15" fillId="4" borderId="6" xfId="0" applyFont="1" applyFill="1" applyBorder="1" applyAlignment="1">
      <alignment horizontal="left" vertical="center" wrapText="1"/>
    </xf>
    <xf numFmtId="168" fontId="15" fillId="4" borderId="6" xfId="0" applyNumberFormat="1" applyFont="1" applyFill="1" applyBorder="1" applyAlignment="1">
      <alignment horizontal="center" vertical="center" wrapText="1"/>
    </xf>
    <xf numFmtId="2" fontId="38" fillId="4" borderId="2" xfId="0" applyNumberFormat="1" applyFont="1" applyFill="1" applyBorder="1" applyAlignment="1">
      <alignment horizontal="center" vertical="center" wrapText="1"/>
    </xf>
    <xf numFmtId="0" fontId="20" fillId="4" borderId="0" xfId="0" applyFont="1" applyFill="1" applyAlignment="1">
      <alignment wrapText="1"/>
    </xf>
    <xf numFmtId="4" fontId="13" fillId="4" borderId="0" xfId="0" applyNumberFormat="1" applyFont="1" applyFill="1" applyAlignment="1">
      <alignment horizontal="left" vertical="top" wrapText="1"/>
    </xf>
    <xf numFmtId="0" fontId="15" fillId="7" borderId="0" xfId="0" applyFont="1" applyFill="1" applyAlignment="1">
      <alignment horizontal="left" vertical="center" wrapText="1"/>
    </xf>
    <xf numFmtId="0" fontId="10" fillId="4" borderId="0" xfId="0" applyFont="1" applyFill="1" applyAlignment="1">
      <alignment horizontal="left" vertical="top" wrapText="1"/>
    </xf>
    <xf numFmtId="4" fontId="27" fillId="4" borderId="4" xfId="0" applyNumberFormat="1" applyFont="1" applyFill="1" applyBorder="1" applyAlignment="1">
      <alignment horizontal="center" vertical="center" wrapText="1"/>
    </xf>
    <xf numFmtId="0" fontId="10" fillId="7" borderId="0" xfId="0" applyFont="1" applyFill="1" applyAlignment="1">
      <alignment horizontal="left" vertical="top" wrapText="1"/>
    </xf>
    <xf numFmtId="0" fontId="47" fillId="4" borderId="0" xfId="0" applyFont="1" applyFill="1" applyAlignment="1">
      <alignment horizontal="left" vertical="top" wrapText="1"/>
    </xf>
    <xf numFmtId="0" fontId="47" fillId="4" borderId="0" xfId="0" applyFont="1" applyFill="1" applyAlignment="1">
      <alignment horizontal="left" vertical="center" wrapText="1"/>
    </xf>
    <xf numFmtId="2" fontId="17" fillId="4" borderId="0" xfId="0" applyNumberFormat="1" applyFont="1" applyFill="1" applyAlignment="1">
      <alignment horizontal="left" vertical="center" wrapText="1"/>
    </xf>
    <xf numFmtId="165" fontId="17" fillId="4" borderId="0" xfId="0" applyNumberFormat="1" applyFont="1" applyFill="1" applyAlignment="1">
      <alignment horizontal="left" vertical="center" wrapText="1"/>
    </xf>
    <xf numFmtId="1" fontId="10" fillId="4" borderId="0" xfId="0" applyNumberFormat="1" applyFont="1" applyFill="1" applyAlignment="1">
      <alignment wrapText="1"/>
    </xf>
    <xf numFmtId="0" fontId="10" fillId="4" borderId="0" xfId="0" applyFont="1" applyFill="1" applyAlignment="1">
      <alignment horizontal="left" vertical="top" wrapText="1"/>
    </xf>
    <xf numFmtId="0" fontId="12" fillId="4" borderId="5" xfId="0" applyFont="1" applyFill="1" applyBorder="1" applyAlignment="1">
      <alignment horizontal="center" vertical="center" wrapText="1"/>
    </xf>
    <xf numFmtId="9" fontId="12" fillId="4" borderId="2" xfId="0" applyNumberFormat="1" applyFont="1" applyFill="1" applyBorder="1" applyAlignment="1">
      <alignment horizontal="center" vertical="center" wrapText="1"/>
    </xf>
    <xf numFmtId="9" fontId="10" fillId="4" borderId="10" xfId="0"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2" fillId="4" borderId="2" xfId="0" applyFont="1" applyFill="1" applyBorder="1" applyAlignment="1" applyProtection="1">
      <alignment horizontal="left" vertical="center" wrapText="1"/>
      <protection locked="0"/>
    </xf>
    <xf numFmtId="0" fontId="14" fillId="4" borderId="5" xfId="0" applyFont="1" applyFill="1" applyBorder="1" applyAlignment="1">
      <alignment horizontal="center" vertical="center" wrapText="1"/>
    </xf>
    <xf numFmtId="9" fontId="29" fillId="4" borderId="2" xfId="0" applyNumberFormat="1" applyFont="1" applyFill="1" applyBorder="1" applyAlignment="1">
      <alignment horizontal="center" vertical="center" wrapText="1"/>
    </xf>
    <xf numFmtId="4" fontId="0" fillId="0" borderId="0" xfId="0" applyNumberFormat="1"/>
    <xf numFmtId="4" fontId="13" fillId="4" borderId="4" xfId="0" applyNumberFormat="1" applyFont="1" applyFill="1" applyBorder="1" applyAlignment="1">
      <alignment vertical="top" wrapText="1"/>
    </xf>
    <xf numFmtId="0" fontId="10" fillId="4" borderId="0" xfId="0" applyFont="1" applyFill="1" applyAlignment="1">
      <alignment horizontal="left" vertical="top" wrapText="1"/>
    </xf>
    <xf numFmtId="0" fontId="13" fillId="5" borderId="5" xfId="0" applyFont="1" applyFill="1" applyBorder="1" applyAlignment="1">
      <alignment horizontal="center" vertical="center" wrapText="1"/>
    </xf>
    <xf numFmtId="2" fontId="38" fillId="0" borderId="2" xfId="0" applyNumberFormat="1" applyFont="1" applyBorder="1" applyAlignment="1">
      <alignment horizontal="center" vertical="center" wrapText="1"/>
    </xf>
    <xf numFmtId="9" fontId="27" fillId="5" borderId="4" xfId="0" applyNumberFormat="1" applyFont="1" applyFill="1" applyBorder="1" applyAlignment="1">
      <alignment horizontal="center" vertical="center" wrapText="1"/>
    </xf>
    <xf numFmtId="9" fontId="27" fillId="5" borderId="2" xfId="0" applyNumberFormat="1" applyFont="1" applyFill="1" applyBorder="1" applyAlignment="1">
      <alignment horizontal="center" vertical="center" wrapText="1"/>
    </xf>
    <xf numFmtId="9" fontId="27" fillId="5" borderId="10" xfId="0" applyNumberFormat="1" applyFont="1" applyFill="1" applyBorder="1" applyAlignment="1">
      <alignment horizontal="center" vertical="center" wrapText="1"/>
    </xf>
    <xf numFmtId="0" fontId="17" fillId="7" borderId="0" xfId="0" applyFont="1" applyFill="1" applyAlignment="1">
      <alignment horizontal="left" vertical="top" wrapText="1"/>
    </xf>
    <xf numFmtId="0" fontId="17" fillId="7" borderId="0" xfId="0" applyFont="1" applyFill="1" applyAlignment="1">
      <alignment horizontal="left" vertical="center" wrapText="1"/>
    </xf>
    <xf numFmtId="0" fontId="12" fillId="7" borderId="0" xfId="0" applyFont="1" applyFill="1" applyAlignment="1">
      <alignment horizontal="left" vertical="center" wrapText="1"/>
    </xf>
    <xf numFmtId="1" fontId="14" fillId="4" borderId="0" xfId="0" applyNumberFormat="1" applyFont="1" applyFill="1" applyAlignment="1">
      <alignment wrapText="1"/>
    </xf>
    <xf numFmtId="9" fontId="34" fillId="4" borderId="6" xfId="0" applyNumberFormat="1" applyFont="1" applyFill="1" applyBorder="1" applyAlignment="1">
      <alignment horizontal="center" vertical="center" wrapText="1"/>
    </xf>
    <xf numFmtId="4" fontId="29" fillId="4" borderId="4" xfId="0" applyNumberFormat="1" applyFont="1" applyFill="1" applyBorder="1" applyAlignment="1">
      <alignment horizontal="center" vertical="center" wrapText="1"/>
    </xf>
    <xf numFmtId="4" fontId="26" fillId="5" borderId="2" xfId="0" applyNumberFormat="1" applyFont="1" applyFill="1" applyBorder="1" applyAlignment="1">
      <alignment horizontal="center" vertical="center" wrapText="1"/>
    </xf>
    <xf numFmtId="4" fontId="27" fillId="5" borderId="2" xfId="0" applyNumberFormat="1" applyFont="1" applyFill="1" applyBorder="1" applyAlignment="1">
      <alignment horizontal="center" vertical="center" wrapText="1"/>
    </xf>
    <xf numFmtId="4" fontId="38" fillId="0" borderId="0" xfId="0" applyNumberFormat="1" applyFont="1"/>
    <xf numFmtId="0" fontId="24" fillId="4" borderId="2" xfId="0" applyFont="1" applyFill="1" applyBorder="1" applyAlignment="1">
      <alignment horizontal="left" vertical="center" wrapText="1"/>
    </xf>
    <xf numFmtId="0" fontId="12" fillId="4" borderId="6" xfId="0" applyFont="1" applyFill="1" applyBorder="1" applyAlignment="1">
      <alignment horizontal="left" vertical="center" wrapText="1"/>
    </xf>
    <xf numFmtId="49" fontId="12" fillId="4" borderId="5" xfId="0" applyNumberFormat="1" applyFont="1" applyFill="1" applyBorder="1" applyAlignment="1">
      <alignment horizontal="center" vertical="center" wrapText="1"/>
    </xf>
    <xf numFmtId="49" fontId="12" fillId="4" borderId="3" xfId="0" applyNumberFormat="1" applyFont="1" applyFill="1" applyBorder="1" applyAlignment="1">
      <alignment horizontal="center" vertical="center" wrapText="1"/>
    </xf>
    <xf numFmtId="49" fontId="12" fillId="4" borderId="4" xfId="0" applyNumberFormat="1" applyFont="1" applyFill="1" applyBorder="1" applyAlignment="1">
      <alignment horizontal="center" vertical="center" wrapText="1"/>
    </xf>
    <xf numFmtId="9" fontId="33" fillId="4" borderId="2" xfId="0" applyNumberFormat="1" applyFont="1" applyFill="1" applyBorder="1" applyAlignment="1">
      <alignment horizontal="center" vertical="center" wrapText="1"/>
    </xf>
    <xf numFmtId="0" fontId="14" fillId="5" borderId="5" xfId="0" applyFont="1" applyFill="1" applyBorder="1" applyAlignment="1">
      <alignment horizontal="center" vertical="center" wrapText="1"/>
    </xf>
    <xf numFmtId="0" fontId="16" fillId="5" borderId="7" xfId="0" applyFont="1" applyFill="1" applyBorder="1" applyAlignment="1">
      <alignment horizontal="left" vertical="center" wrapText="1"/>
    </xf>
    <xf numFmtId="9" fontId="15" fillId="5" borderId="2" xfId="0" applyNumberFormat="1" applyFont="1" applyFill="1" applyBorder="1" applyAlignment="1">
      <alignment horizontal="center" vertical="center" wrapText="1"/>
    </xf>
    <xf numFmtId="9" fontId="15" fillId="5" borderId="6" xfId="0" applyNumberFormat="1"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8" xfId="0" applyFont="1" applyFill="1" applyBorder="1" applyAlignment="1">
      <alignment horizontal="left" vertical="center" wrapText="1"/>
    </xf>
    <xf numFmtId="0" fontId="14" fillId="5" borderId="2" xfId="0" applyFont="1" applyFill="1" applyBorder="1" applyAlignment="1">
      <alignment horizontal="left" vertical="center" wrapText="1"/>
    </xf>
    <xf numFmtId="9" fontId="14" fillId="5" borderId="6" xfId="0" applyNumberFormat="1" applyFont="1" applyFill="1" applyBorder="1" applyAlignment="1">
      <alignment horizontal="center" vertical="center" wrapText="1"/>
    </xf>
    <xf numFmtId="0" fontId="14" fillId="5" borderId="3" xfId="0" applyFont="1" applyFill="1" applyBorder="1" applyAlignment="1">
      <alignment vertical="center" wrapText="1"/>
    </xf>
    <xf numFmtId="0" fontId="14" fillId="5" borderId="9" xfId="0" applyFont="1" applyFill="1" applyBorder="1" applyAlignment="1">
      <alignment horizontal="left" vertical="center" wrapText="1"/>
    </xf>
    <xf numFmtId="0" fontId="14" fillId="5" borderId="4" xfId="0" applyFont="1" applyFill="1" applyBorder="1" applyAlignment="1">
      <alignment horizontal="left" vertical="center" wrapText="1"/>
    </xf>
    <xf numFmtId="4" fontId="14" fillId="5" borderId="4" xfId="0" applyNumberFormat="1" applyFont="1" applyFill="1" applyBorder="1" applyAlignment="1">
      <alignment horizontal="center" vertical="center" wrapText="1"/>
    </xf>
    <xf numFmtId="0" fontId="14" fillId="5" borderId="4" xfId="0" applyFont="1" applyFill="1" applyBorder="1" applyAlignment="1">
      <alignment vertical="center" wrapText="1"/>
    </xf>
    <xf numFmtId="9" fontId="37" fillId="5" borderId="6" xfId="0" applyNumberFormat="1" applyFont="1" applyFill="1" applyBorder="1" applyAlignment="1">
      <alignment horizontal="center" vertical="center" wrapText="1"/>
    </xf>
    <xf numFmtId="0" fontId="53" fillId="4" borderId="0" xfId="0" applyFont="1" applyFill="1" applyAlignment="1">
      <alignment horizontal="left" vertical="top" wrapText="1"/>
    </xf>
    <xf numFmtId="0" fontId="12" fillId="4" borderId="5" xfId="0" applyFont="1" applyFill="1" applyBorder="1" applyAlignment="1">
      <alignment vertical="top" wrapText="1"/>
    </xf>
    <xf numFmtId="0" fontId="12" fillId="4" borderId="5" xfId="0" applyFont="1" applyFill="1" applyBorder="1" applyAlignment="1">
      <alignment vertical="center" wrapText="1"/>
    </xf>
    <xf numFmtId="0" fontId="13" fillId="5" borderId="5" xfId="0" applyFont="1" applyFill="1" applyBorder="1" applyAlignment="1">
      <alignment horizontal="center" vertical="center" wrapText="1"/>
    </xf>
    <xf numFmtId="0" fontId="0" fillId="4" borderId="0" xfId="0" applyFill="1"/>
    <xf numFmtId="2" fontId="0" fillId="4" borderId="2" xfId="0" applyNumberForma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0" fillId="4" borderId="0" xfId="0" applyFont="1" applyFill="1" applyAlignment="1">
      <alignment horizontal="left" vertical="top"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6" fillId="4" borderId="0" xfId="0" applyFont="1" applyFill="1" applyAlignment="1">
      <alignment horizontal="left" vertical="top" wrapText="1"/>
    </xf>
    <xf numFmtId="168" fontId="10" fillId="5" borderId="4"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4" fontId="10" fillId="4" borderId="2"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9" fontId="34" fillId="4" borderId="2" xfId="0" applyNumberFormat="1" applyFont="1" applyFill="1" applyBorder="1" applyAlignment="1">
      <alignment horizontal="center" vertical="center" wrapText="1"/>
    </xf>
    <xf numFmtId="4" fontId="34" fillId="4" borderId="2" xfId="0" applyNumberFormat="1" applyFont="1" applyFill="1" applyBorder="1" applyAlignment="1">
      <alignment horizontal="center" vertical="center" wrapText="1"/>
    </xf>
    <xf numFmtId="0" fontId="10" fillId="5" borderId="10" xfId="0" applyFont="1" applyFill="1" applyBorder="1" applyAlignment="1">
      <alignment horizontal="left"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left" vertical="top" wrapText="1"/>
    </xf>
    <xf numFmtId="0" fontId="13" fillId="5" borderId="4" xfId="0" applyFont="1" applyFill="1" applyBorder="1" applyAlignment="1">
      <alignment horizontal="left" vertical="center" wrapText="1"/>
    </xf>
    <xf numFmtId="0" fontId="13" fillId="5" borderId="5" xfId="0" applyFont="1" applyFill="1" applyBorder="1" applyAlignment="1">
      <alignment horizontal="center" vertical="center" wrapText="1"/>
    </xf>
    <xf numFmtId="0" fontId="13" fillId="5" borderId="5" xfId="0" applyFont="1" applyFill="1" applyBorder="1" applyAlignment="1">
      <alignment horizontal="center" vertical="center" wrapText="1"/>
    </xf>
    <xf numFmtId="4" fontId="13" fillId="6" borderId="0" xfId="0" applyNumberFormat="1" applyFont="1" applyFill="1" applyAlignment="1">
      <alignment horizontal="left" vertical="top" wrapText="1"/>
    </xf>
    <xf numFmtId="0" fontId="14" fillId="4" borderId="4" xfId="0" applyFont="1" applyFill="1" applyBorder="1" applyAlignment="1">
      <alignment horizontal="left" vertical="center" wrapText="1"/>
    </xf>
    <xf numFmtId="0" fontId="13" fillId="5" borderId="5" xfId="0" applyFont="1" applyFill="1" applyBorder="1" applyAlignment="1">
      <alignment horizontal="center" vertical="center" wrapText="1"/>
    </xf>
    <xf numFmtId="9" fontId="28" fillId="4" borderId="2" xfId="0" applyNumberFormat="1" applyFont="1" applyFill="1" applyBorder="1" applyAlignment="1">
      <alignment horizontal="center" vertical="center" wrapText="1"/>
    </xf>
    <xf numFmtId="4" fontId="28" fillId="4" borderId="2" xfId="0" applyNumberFormat="1" applyFont="1" applyFill="1" applyBorder="1" applyAlignment="1">
      <alignment horizontal="center" vertical="center" wrapText="1"/>
    </xf>
    <xf numFmtId="4" fontId="13" fillId="4" borderId="2" xfId="0" applyNumberFormat="1" applyFont="1" applyFill="1" applyBorder="1" applyAlignment="1">
      <alignment horizontal="center" vertical="center" wrapText="1"/>
    </xf>
    <xf numFmtId="4" fontId="10" fillId="5" borderId="2" xfId="0" applyNumberFormat="1" applyFont="1" applyFill="1" applyBorder="1" applyAlignment="1">
      <alignment horizontal="center" vertical="center" wrapText="1"/>
    </xf>
    <xf numFmtId="4" fontId="16" fillId="5" borderId="2" xfId="0" applyNumberFormat="1" applyFont="1" applyFill="1" applyBorder="1" applyAlignment="1">
      <alignment horizontal="center" vertical="center" wrapText="1"/>
    </xf>
    <xf numFmtId="4" fontId="17" fillId="4" borderId="2" xfId="0" applyNumberFormat="1" applyFont="1" applyFill="1" applyBorder="1" applyAlignment="1">
      <alignment horizontal="center" vertical="center" wrapText="1"/>
    </xf>
    <xf numFmtId="4" fontId="14" fillId="4" borderId="2" xfId="0" applyNumberFormat="1" applyFont="1" applyFill="1" applyBorder="1" applyAlignment="1">
      <alignment horizontal="center" vertical="center" wrapText="1"/>
    </xf>
    <xf numFmtId="4" fontId="15" fillId="4" borderId="2" xfId="0" applyNumberFormat="1" applyFont="1" applyFill="1" applyBorder="1" applyAlignment="1">
      <alignment horizontal="center" vertical="center" wrapText="1"/>
    </xf>
    <xf numFmtId="4" fontId="13" fillId="5" borderId="2" xfId="0" applyNumberFormat="1" applyFont="1" applyFill="1" applyBorder="1" applyAlignment="1">
      <alignment horizontal="center" vertical="center" wrapText="1"/>
    </xf>
    <xf numFmtId="4" fontId="13" fillId="5" borderId="4" xfId="0" applyNumberFormat="1" applyFont="1" applyFill="1" applyBorder="1" applyAlignment="1">
      <alignment horizontal="center" vertical="center" wrapText="1"/>
    </xf>
    <xf numFmtId="4" fontId="10" fillId="5" borderId="4" xfId="0" applyNumberFormat="1" applyFont="1" applyFill="1" applyBorder="1" applyAlignment="1">
      <alignment horizontal="center" vertical="center" wrapText="1"/>
    </xf>
    <xf numFmtId="4" fontId="14" fillId="5" borderId="2" xfId="0" applyNumberFormat="1" applyFont="1" applyFill="1" applyBorder="1" applyAlignment="1">
      <alignment horizontal="center" vertical="center" wrapText="1"/>
    </xf>
    <xf numFmtId="4" fontId="13" fillId="4" borderId="4" xfId="0" applyNumberFormat="1" applyFont="1" applyFill="1" applyBorder="1" applyAlignment="1">
      <alignment horizontal="center" vertical="center" wrapText="1"/>
    </xf>
    <xf numFmtId="4" fontId="14" fillId="4" borderId="4" xfId="0" applyNumberFormat="1" applyFont="1" applyFill="1" applyBorder="1" applyAlignment="1">
      <alignment horizontal="center" vertical="center" wrapText="1"/>
    </xf>
    <xf numFmtId="0" fontId="13" fillId="7" borderId="0" xfId="0" applyFont="1" applyFill="1" applyAlignment="1">
      <alignment horizontal="left" vertical="top" wrapText="1"/>
    </xf>
    <xf numFmtId="4" fontId="12" fillId="4" borderId="2"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0" fillId="7" borderId="0" xfId="0" applyFont="1" applyFill="1" applyAlignment="1">
      <alignment horizontal="left" vertical="top"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10" fontId="13" fillId="4" borderId="6"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2" fontId="10" fillId="4" borderId="5" xfId="0" applyNumberFormat="1" applyFont="1" applyFill="1" applyBorder="1" applyAlignment="1">
      <alignment horizontal="center" vertical="center" wrapText="1"/>
    </xf>
    <xf numFmtId="2" fontId="10" fillId="4" borderId="3" xfId="0" applyNumberFormat="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9" fontId="10" fillId="4" borderId="3"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4" fontId="16" fillId="4" borderId="0" xfId="0" applyNumberFormat="1" applyFont="1" applyFill="1" applyAlignment="1">
      <alignment horizontal="left" vertical="top" wrapText="1"/>
    </xf>
    <xf numFmtId="4" fontId="14" fillId="4" borderId="0" xfId="0" applyNumberFormat="1" applyFont="1" applyFill="1" applyAlignment="1">
      <alignment horizontal="left" vertical="top" wrapText="1"/>
    </xf>
    <xf numFmtId="9" fontId="10" fillId="4" borderId="0" xfId="0" applyNumberFormat="1" applyFont="1" applyFill="1" applyBorder="1" applyAlignment="1">
      <alignment wrapText="1"/>
    </xf>
    <xf numFmtId="9" fontId="20" fillId="4" borderId="0" xfId="0" applyNumberFormat="1" applyFont="1" applyFill="1" applyBorder="1" applyAlignment="1">
      <alignment wrapText="1"/>
    </xf>
    <xf numFmtId="1" fontId="10" fillId="4" borderId="0" xfId="0" applyNumberFormat="1" applyFont="1" applyFill="1" applyBorder="1" applyAlignment="1">
      <alignment horizontal="right" vertical="center" wrapText="1"/>
    </xf>
    <xf numFmtId="9" fontId="10" fillId="4" borderId="0" xfId="0" applyNumberFormat="1" applyFont="1" applyFill="1" applyBorder="1" applyAlignment="1">
      <alignment horizontal="right" vertical="center" wrapText="1"/>
    </xf>
    <xf numFmtId="9" fontId="20" fillId="4" borderId="0" xfId="0" applyNumberFormat="1" applyFont="1" applyFill="1" applyBorder="1" applyAlignment="1">
      <alignment horizontal="right" vertical="center" wrapText="1"/>
    </xf>
    <xf numFmtId="0" fontId="12" fillId="4" borderId="6" xfId="0" applyFont="1" applyFill="1" applyBorder="1" applyAlignment="1">
      <alignment horizontal="center" vertical="top" wrapText="1"/>
    </xf>
    <xf numFmtId="3" fontId="12" fillId="4" borderId="6" xfId="0" applyNumberFormat="1" applyFont="1" applyFill="1" applyBorder="1" applyAlignment="1">
      <alignment horizontal="center" vertical="center" wrapText="1"/>
    </xf>
    <xf numFmtId="168" fontId="13" fillId="4" borderId="6" xfId="0" applyNumberFormat="1" applyFont="1" applyFill="1" applyBorder="1" applyAlignment="1">
      <alignment horizontal="center" vertical="center" wrapText="1"/>
    </xf>
    <xf numFmtId="168" fontId="10" fillId="4" borderId="6" xfId="0" applyNumberFormat="1" applyFont="1" applyFill="1" applyBorder="1" applyAlignment="1">
      <alignment horizontal="center" vertical="center" wrapText="1"/>
    </xf>
    <xf numFmtId="9" fontId="26" fillId="4" borderId="2" xfId="0" applyNumberFormat="1" applyFont="1" applyFill="1" applyBorder="1" applyAlignment="1">
      <alignment horizontal="center" vertical="center" wrapText="1"/>
    </xf>
    <xf numFmtId="9" fontId="30" fillId="4" borderId="6" xfId="0" applyNumberFormat="1" applyFont="1" applyFill="1" applyBorder="1" applyAlignment="1">
      <alignment horizontal="center" vertical="center" wrapText="1"/>
    </xf>
    <xf numFmtId="9" fontId="33" fillId="4" borderId="10" xfId="0" applyNumberFormat="1" applyFont="1" applyFill="1" applyBorder="1" applyAlignment="1">
      <alignment horizontal="center" vertical="center" wrapText="1"/>
    </xf>
    <xf numFmtId="9" fontId="37" fillId="4" borderId="10" xfId="0" applyNumberFormat="1" applyFont="1" applyFill="1" applyBorder="1" applyAlignment="1">
      <alignment horizontal="center" vertical="center" wrapText="1"/>
    </xf>
    <xf numFmtId="9" fontId="32" fillId="4" borderId="10" xfId="0" applyNumberFormat="1" applyFont="1" applyFill="1" applyBorder="1" applyAlignment="1">
      <alignment horizontal="center" vertical="center" wrapText="1"/>
    </xf>
    <xf numFmtId="9" fontId="13" fillId="4" borderId="10" xfId="0" applyNumberFormat="1" applyFont="1" applyFill="1" applyBorder="1" applyAlignment="1">
      <alignment horizontal="center" vertical="center" wrapText="1"/>
    </xf>
    <xf numFmtId="9" fontId="20" fillId="4" borderId="0" xfId="0" applyNumberFormat="1" applyFont="1" applyFill="1" applyAlignment="1">
      <alignment wrapText="1"/>
    </xf>
    <xf numFmtId="9" fontId="13" fillId="4" borderId="13" xfId="0" applyNumberFormat="1" applyFont="1" applyFill="1" applyBorder="1" applyAlignment="1">
      <alignment horizontal="center" vertical="center" wrapText="1"/>
    </xf>
    <xf numFmtId="9" fontId="13" fillId="4" borderId="14" xfId="0" applyNumberFormat="1" applyFont="1" applyFill="1" applyBorder="1" applyAlignment="1">
      <alignment horizontal="center" vertical="center" wrapText="1"/>
    </xf>
    <xf numFmtId="168" fontId="13" fillId="4" borderId="14" xfId="0" applyNumberFormat="1" applyFont="1" applyFill="1" applyBorder="1" applyAlignment="1">
      <alignment horizontal="center" vertical="center" wrapText="1"/>
    </xf>
    <xf numFmtId="9" fontId="17" fillId="4" borderId="13" xfId="0" applyNumberFormat="1" applyFont="1" applyFill="1" applyBorder="1" applyAlignment="1">
      <alignment horizontal="center" vertical="center" wrapText="1"/>
    </xf>
    <xf numFmtId="9" fontId="14" fillId="4" borderId="14" xfId="0" applyNumberFormat="1" applyFont="1" applyFill="1" applyBorder="1" applyAlignment="1">
      <alignment horizontal="center" vertical="center" wrapText="1"/>
    </xf>
    <xf numFmtId="9" fontId="15" fillId="4" borderId="13" xfId="0" applyNumberFormat="1" applyFont="1" applyFill="1" applyBorder="1" applyAlignment="1">
      <alignment horizontal="center" vertical="center" wrapText="1"/>
    </xf>
    <xf numFmtId="9" fontId="27" fillId="4" borderId="14" xfId="0" applyNumberFormat="1" applyFont="1" applyFill="1" applyBorder="1" applyAlignment="1">
      <alignment horizontal="center" vertical="center" wrapText="1"/>
    </xf>
    <xf numFmtId="9" fontId="10" fillId="4" borderId="14" xfId="0" applyNumberFormat="1" applyFont="1" applyFill="1" applyBorder="1" applyAlignment="1">
      <alignment horizontal="center" vertical="center" wrapText="1"/>
    </xf>
    <xf numFmtId="9" fontId="29" fillId="4" borderId="14" xfId="0" applyNumberFormat="1" applyFont="1" applyFill="1" applyBorder="1" applyAlignment="1">
      <alignment horizontal="center" vertical="center" wrapText="1"/>
    </xf>
    <xf numFmtId="9" fontId="34" fillId="4" borderId="13" xfId="0" applyNumberFormat="1" applyFont="1" applyFill="1" applyBorder="1" applyAlignment="1">
      <alignment horizontal="center" vertical="center" wrapText="1"/>
    </xf>
    <xf numFmtId="9" fontId="28" fillId="4" borderId="13" xfId="0" applyNumberFormat="1" applyFont="1" applyFill="1" applyBorder="1" applyAlignment="1">
      <alignment horizontal="center" vertical="center" wrapText="1"/>
    </xf>
    <xf numFmtId="9" fontId="13" fillId="4" borderId="3" xfId="0" applyNumberFormat="1" applyFont="1" applyFill="1" applyBorder="1" applyAlignment="1">
      <alignment horizontal="center" vertical="center" wrapText="1"/>
    </xf>
    <xf numFmtId="9" fontId="32" fillId="4" borderId="13" xfId="0" applyNumberFormat="1" applyFont="1" applyFill="1" applyBorder="1" applyAlignment="1">
      <alignment horizontal="center" vertical="center" wrapText="1"/>
    </xf>
    <xf numFmtId="9" fontId="33" fillId="4" borderId="14" xfId="0" applyNumberFormat="1" applyFont="1" applyFill="1" applyBorder="1" applyAlignment="1">
      <alignment horizontal="center" vertical="center" wrapText="1"/>
    </xf>
    <xf numFmtId="9" fontId="13" fillId="4" borderId="5" xfId="0" applyNumberFormat="1" applyFont="1" applyFill="1" applyBorder="1" applyAlignment="1">
      <alignment horizontal="center" vertical="center" wrapText="1"/>
    </xf>
    <xf numFmtId="9" fontId="12" fillId="4" borderId="13" xfId="0" applyNumberFormat="1" applyFont="1" applyFill="1" applyBorder="1" applyAlignment="1">
      <alignment horizontal="center" vertical="center" wrapText="1"/>
    </xf>
    <xf numFmtId="9" fontId="16" fillId="4" borderId="5" xfId="0" applyNumberFormat="1" applyFont="1" applyFill="1" applyBorder="1" applyAlignment="1">
      <alignment horizontal="center" vertical="center" wrapText="1"/>
    </xf>
    <xf numFmtId="10" fontId="10" fillId="4" borderId="3" xfId="0" applyNumberFormat="1" applyFont="1" applyFill="1" applyBorder="1" applyAlignment="1">
      <alignment horizontal="center" vertical="center" wrapText="1"/>
    </xf>
    <xf numFmtId="168" fontId="10" fillId="4" borderId="3" xfId="0" applyNumberFormat="1" applyFont="1" applyFill="1" applyBorder="1" applyAlignment="1">
      <alignment horizontal="center" vertical="center" wrapText="1"/>
    </xf>
    <xf numFmtId="168" fontId="33" fillId="4" borderId="4" xfId="0" applyNumberFormat="1" applyFont="1" applyFill="1" applyBorder="1" applyAlignment="1">
      <alignment horizontal="center" vertical="center" wrapText="1"/>
    </xf>
    <xf numFmtId="9" fontId="32" fillId="4" borderId="14" xfId="0" applyNumberFormat="1" applyFont="1" applyFill="1" applyBorder="1" applyAlignment="1">
      <alignment horizontal="center" vertical="center" wrapText="1"/>
    </xf>
    <xf numFmtId="9" fontId="26" fillId="4" borderId="13" xfId="0" applyNumberFormat="1" applyFont="1" applyFill="1" applyBorder="1" applyAlignment="1">
      <alignment horizontal="center" vertical="center" wrapText="1"/>
    </xf>
    <xf numFmtId="9" fontId="37" fillId="4" borderId="14" xfId="0" applyNumberFormat="1" applyFont="1" applyFill="1" applyBorder="1" applyAlignment="1">
      <alignment horizontal="center" vertical="center" wrapText="1"/>
    </xf>
    <xf numFmtId="4" fontId="37" fillId="5" borderId="2" xfId="0" applyNumberFormat="1" applyFont="1" applyFill="1" applyBorder="1" applyAlignment="1">
      <alignment horizontal="center" vertical="center" wrapText="1"/>
    </xf>
    <xf numFmtId="4" fontId="10" fillId="7" borderId="2" xfId="0" applyNumberFormat="1" applyFont="1" applyFill="1" applyBorder="1" applyAlignment="1">
      <alignment horizontal="center" vertical="center" wrapText="1"/>
    </xf>
    <xf numFmtId="4" fontId="13" fillId="7" borderId="2" xfId="0" applyNumberFormat="1" applyFont="1" applyFill="1" applyBorder="1" applyAlignment="1">
      <alignment horizontal="center" vertical="center" wrapText="1"/>
    </xf>
    <xf numFmtId="0" fontId="10" fillId="7" borderId="0" xfId="0" applyFont="1" applyFill="1" applyAlignment="1">
      <alignment horizontal="left" vertical="top" wrapText="1"/>
    </xf>
    <xf numFmtId="9" fontId="27" fillId="5" borderId="6"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4" fontId="30" fillId="4" borderId="2" xfId="0" applyNumberFormat="1" applyFont="1" applyFill="1" applyBorder="1" applyAlignment="1">
      <alignment horizontal="center" vertical="center" wrapText="1"/>
    </xf>
    <xf numFmtId="168" fontId="34" fillId="4" borderId="2" xfId="0" applyNumberFormat="1" applyFont="1" applyFill="1" applyBorder="1" applyAlignment="1">
      <alignment horizontal="center" vertical="center" wrapText="1"/>
    </xf>
    <xf numFmtId="168" fontId="34" fillId="4" borderId="6" xfId="0" applyNumberFormat="1" applyFont="1" applyFill="1" applyBorder="1" applyAlignment="1">
      <alignment horizontal="center" vertical="center" wrapText="1"/>
    </xf>
    <xf numFmtId="0" fontId="10" fillId="7" borderId="0" xfId="0" applyFont="1" applyFill="1" applyAlignment="1">
      <alignment horizontal="left" vertical="top" wrapText="1"/>
    </xf>
    <xf numFmtId="168" fontId="29" fillId="4" borderId="2" xfId="0" applyNumberFormat="1" applyFont="1" applyFill="1" applyBorder="1" applyAlignment="1">
      <alignment horizontal="center" vertical="center" wrapText="1"/>
    </xf>
    <xf numFmtId="9" fontId="29" fillId="4" borderId="4" xfId="0" applyNumberFormat="1" applyFont="1" applyFill="1" applyBorder="1" applyAlignment="1">
      <alignment horizontal="center" vertical="center" wrapText="1"/>
    </xf>
    <xf numFmtId="9" fontId="60" fillId="4" borderId="6" xfId="0" applyNumberFormat="1" applyFont="1" applyFill="1" applyBorder="1" applyAlignment="1">
      <alignment horizontal="center" vertical="center" wrapText="1"/>
    </xf>
    <xf numFmtId="2" fontId="10" fillId="4" borderId="2" xfId="0" applyNumberFormat="1" applyFont="1" applyFill="1" applyBorder="1" applyAlignment="1">
      <alignment horizontal="center" vertical="center" wrapText="1"/>
    </xf>
    <xf numFmtId="0" fontId="10" fillId="4" borderId="4" xfId="0" applyFont="1" applyFill="1" applyBorder="1" applyAlignment="1">
      <alignment horizontal="left"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9" fontId="10" fillId="4" borderId="3" xfId="0" applyNumberFormat="1" applyFont="1" applyFill="1" applyBorder="1" applyAlignment="1">
      <alignment horizontal="center" vertical="center" wrapText="1"/>
    </xf>
    <xf numFmtId="9" fontId="10" fillId="4" borderId="4" xfId="0" applyNumberFormat="1" applyFont="1" applyFill="1" applyBorder="1" applyAlignment="1">
      <alignment horizontal="center" vertical="center" wrapText="1"/>
    </xf>
    <xf numFmtId="0" fontId="14" fillId="4" borderId="4" xfId="0" applyFont="1" applyFill="1" applyBorder="1" applyAlignment="1">
      <alignment horizontal="center" vertical="center" wrapText="1"/>
    </xf>
    <xf numFmtId="168" fontId="15" fillId="4" borderId="2" xfId="0" applyNumberFormat="1" applyFont="1" applyFill="1" applyBorder="1" applyAlignment="1">
      <alignment horizontal="center" vertical="center" wrapText="1"/>
    </xf>
    <xf numFmtId="168" fontId="10" fillId="4" borderId="2"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2" fontId="38" fillId="0" borderId="2" xfId="0" applyNumberFormat="1" applyFont="1" applyBorder="1" applyAlignment="1">
      <alignment horizontal="center" vertical="center" wrapText="1"/>
    </xf>
    <xf numFmtId="0" fontId="31" fillId="4" borderId="5" xfId="0" applyFont="1" applyFill="1" applyBorder="1" applyAlignment="1">
      <alignment horizontal="center" vertical="center" wrapText="1"/>
    </xf>
    <xf numFmtId="0" fontId="31" fillId="4" borderId="2" xfId="0" quotePrefix="1" applyFont="1" applyFill="1" applyBorder="1" applyAlignment="1" applyProtection="1">
      <alignment horizontal="left" vertical="center" wrapText="1"/>
      <protection locked="0"/>
    </xf>
    <xf numFmtId="0" fontId="31" fillId="4" borderId="2" xfId="0" applyFont="1" applyFill="1" applyBorder="1" applyAlignment="1">
      <alignment horizontal="left" vertical="center" wrapText="1"/>
    </xf>
    <xf numFmtId="4" fontId="31" fillId="4" borderId="2" xfId="0" applyNumberFormat="1" applyFont="1" applyFill="1" applyBorder="1" applyAlignment="1">
      <alignment horizontal="center" vertical="center" wrapText="1"/>
    </xf>
    <xf numFmtId="9" fontId="12" fillId="4" borderId="5" xfId="0" applyNumberFormat="1" applyFont="1" applyFill="1" applyBorder="1" applyAlignment="1">
      <alignment horizontal="center" vertical="center" wrapText="1"/>
    </xf>
    <xf numFmtId="9" fontId="60" fillId="4" borderId="2" xfId="0" applyNumberFormat="1" applyFont="1" applyFill="1" applyBorder="1" applyAlignment="1">
      <alignment horizontal="center" vertical="center" wrapText="1"/>
    </xf>
    <xf numFmtId="4" fontId="60" fillId="4" borderId="2" xfId="0" applyNumberFormat="1" applyFont="1" applyFill="1" applyBorder="1" applyAlignment="1">
      <alignment horizontal="center" vertical="center" wrapText="1"/>
    </xf>
    <xf numFmtId="9" fontId="30" fillId="4" borderId="2"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4" fontId="16" fillId="4" borderId="2"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3" xfId="0" applyFont="1" applyFill="1" applyBorder="1" applyAlignment="1">
      <alignment horizontal="left" vertical="center" wrapText="1"/>
    </xf>
    <xf numFmtId="2" fontId="38" fillId="0" borderId="2" xfId="0" applyNumberFormat="1" applyFont="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0" fontId="10" fillId="4" borderId="4" xfId="0" applyFont="1" applyFill="1" applyBorder="1" applyAlignment="1">
      <alignment horizontal="left" vertical="center" wrapText="1"/>
    </xf>
    <xf numFmtId="168" fontId="14" fillId="4" borderId="6" xfId="0" applyNumberFormat="1" applyFont="1" applyFill="1" applyBorder="1" applyAlignment="1">
      <alignment horizontal="center" vertical="center" wrapText="1"/>
    </xf>
    <xf numFmtId="9" fontId="27" fillId="4" borderId="4" xfId="0" applyNumberFormat="1" applyFont="1" applyFill="1" applyBorder="1" applyAlignment="1">
      <alignment horizontal="center" vertical="center" wrapText="1"/>
    </xf>
    <xf numFmtId="0" fontId="10" fillId="4" borderId="5" xfId="0" applyFont="1" applyFill="1" applyBorder="1" applyAlignment="1">
      <alignment vertical="top" wrapText="1"/>
    </xf>
    <xf numFmtId="4" fontId="20" fillId="4" borderId="2" xfId="0" applyNumberFormat="1" applyFont="1" applyFill="1" applyBorder="1" applyAlignment="1">
      <alignment horizontal="center" vertical="center" wrapText="1"/>
    </xf>
    <xf numFmtId="168" fontId="14" fillId="4" borderId="2" xfId="0" applyNumberFormat="1" applyFont="1" applyFill="1" applyBorder="1" applyAlignment="1">
      <alignment horizontal="center" vertical="center" wrapText="1"/>
    </xf>
    <xf numFmtId="0" fontId="20" fillId="4" borderId="0" xfId="0" applyFont="1" applyFill="1" applyAlignment="1">
      <alignment horizontal="left" vertical="top" wrapText="1"/>
    </xf>
    <xf numFmtId="0" fontId="14" fillId="4" borderId="0" xfId="0" applyFont="1" applyFill="1" applyAlignment="1">
      <alignment horizontal="left" vertical="center" wrapText="1"/>
    </xf>
    <xf numFmtId="4" fontId="16" fillId="4" borderId="4" xfId="0" applyNumberFormat="1" applyFont="1" applyFill="1" applyBorder="1" applyAlignment="1">
      <alignment horizontal="center" vertical="center" wrapText="1"/>
    </xf>
    <xf numFmtId="0" fontId="15" fillId="4" borderId="8" xfId="0" applyFont="1" applyFill="1" applyBorder="1" applyAlignment="1" applyProtection="1">
      <alignment horizontal="left" vertical="center" wrapText="1"/>
      <protection locked="0"/>
    </xf>
    <xf numFmtId="4" fontId="10" fillId="4" borderId="2" xfId="0" applyNumberFormat="1" applyFont="1" applyFill="1" applyBorder="1" applyAlignment="1">
      <alignment horizontal="left" vertical="center" wrapText="1"/>
    </xf>
    <xf numFmtId="0" fontId="17" fillId="4" borderId="8" xfId="0" applyFont="1" applyFill="1" applyBorder="1" applyAlignment="1" applyProtection="1">
      <alignment horizontal="left" vertical="center" wrapText="1"/>
      <protection locked="0"/>
    </xf>
    <xf numFmtId="14" fontId="17" fillId="4" borderId="5" xfId="0" applyNumberFormat="1" applyFont="1" applyFill="1" applyBorder="1" applyAlignment="1">
      <alignment horizontal="center" vertical="center" wrapText="1"/>
    </xf>
    <xf numFmtId="14" fontId="17" fillId="4" borderId="3" xfId="0" applyNumberFormat="1" applyFont="1" applyFill="1" applyBorder="1" applyAlignment="1">
      <alignment horizontal="center" vertical="center" wrapText="1"/>
    </xf>
    <xf numFmtId="14" fontId="17" fillId="4" borderId="4" xfId="0" applyNumberFormat="1" applyFont="1" applyFill="1" applyBorder="1" applyAlignment="1">
      <alignment horizontal="center" vertical="center" wrapText="1"/>
    </xf>
    <xf numFmtId="4" fontId="41" fillId="4" borderId="2" xfId="0" applyNumberFormat="1" applyFont="1" applyFill="1" applyBorder="1" applyAlignment="1">
      <alignment horizontal="center" vertical="center" wrapText="1"/>
    </xf>
    <xf numFmtId="4" fontId="57" fillId="4" borderId="2" xfId="0" applyNumberFormat="1" applyFont="1" applyFill="1" applyBorder="1" applyAlignment="1">
      <alignment horizontal="center" vertical="center" wrapText="1"/>
    </xf>
    <xf numFmtId="4" fontId="26" fillId="4" borderId="2" xfId="0" applyNumberFormat="1" applyFont="1" applyFill="1" applyBorder="1" applyAlignment="1">
      <alignment horizontal="center" vertical="center" wrapText="1"/>
    </xf>
    <xf numFmtId="0" fontId="14" fillId="4" borderId="8" xfId="0" applyFont="1" applyFill="1" applyBorder="1" applyAlignment="1" applyProtection="1">
      <alignment horizontal="left" vertical="center" wrapText="1"/>
      <protection locked="0"/>
    </xf>
    <xf numFmtId="0" fontId="10" fillId="4" borderId="0" xfId="0" applyFont="1" applyFill="1" applyBorder="1" applyAlignment="1">
      <alignment horizontal="left" vertical="top" wrapText="1"/>
    </xf>
    <xf numFmtId="0" fontId="13" fillId="4" borderId="0" xfId="0" applyFont="1" applyFill="1" applyBorder="1" applyAlignment="1">
      <alignment horizontal="left" vertical="top" wrapText="1"/>
    </xf>
    <xf numFmtId="4" fontId="13" fillId="4" borderId="0" xfId="0" applyNumberFormat="1" applyFont="1" applyFill="1" applyBorder="1" applyAlignment="1">
      <alignment horizontal="left" vertical="top" wrapText="1"/>
    </xf>
    <xf numFmtId="0" fontId="10" fillId="4" borderId="1" xfId="0" applyFont="1" applyFill="1" applyBorder="1" applyAlignment="1">
      <alignment horizontal="left" vertical="top" wrapText="1"/>
    </xf>
    <xf numFmtId="0" fontId="13" fillId="4" borderId="1" xfId="0" applyFont="1" applyFill="1" applyBorder="1" applyAlignment="1">
      <alignment horizontal="left" vertical="top" wrapText="1"/>
    </xf>
    <xf numFmtId="4" fontId="13" fillId="4" borderId="1" xfId="0" applyNumberFormat="1" applyFont="1" applyFill="1" applyBorder="1" applyAlignment="1">
      <alignment horizontal="left" vertical="top" wrapText="1"/>
    </xf>
    <xf numFmtId="0" fontId="14" fillId="4" borderId="9" xfId="0" applyFont="1" applyFill="1" applyBorder="1" applyAlignment="1" applyProtection="1">
      <alignment horizontal="left" vertical="center" wrapText="1"/>
      <protection locked="0"/>
    </xf>
    <xf numFmtId="0" fontId="17" fillId="4" borderId="3" xfId="0" applyFont="1" applyFill="1" applyBorder="1" applyAlignment="1">
      <alignment vertical="top" wrapText="1"/>
    </xf>
    <xf numFmtId="0" fontId="17" fillId="4" borderId="4" xfId="0" applyFont="1" applyFill="1" applyBorder="1" applyAlignment="1">
      <alignment vertical="top" wrapText="1"/>
    </xf>
    <xf numFmtId="4" fontId="26" fillId="4" borderId="4" xfId="0" applyNumberFormat="1" applyFont="1" applyFill="1" applyBorder="1" applyAlignment="1">
      <alignment horizontal="center" vertical="center" wrapText="1"/>
    </xf>
    <xf numFmtId="0" fontId="16" fillId="4" borderId="0" xfId="0" applyFont="1" applyFill="1" applyAlignment="1">
      <alignment horizontal="left" vertical="center" wrapText="1"/>
    </xf>
    <xf numFmtId="4" fontId="10" fillId="4" borderId="2" xfId="0" applyNumberFormat="1" applyFont="1" applyFill="1" applyBorder="1" applyAlignment="1">
      <alignment horizontal="center" vertical="center" wrapText="1"/>
    </xf>
    <xf numFmtId="0" fontId="10" fillId="4" borderId="5"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4" fillId="4" borderId="5" xfId="0" applyFont="1" applyFill="1" applyBorder="1" applyAlignment="1">
      <alignment horizontal="left" vertical="top" wrapText="1"/>
    </xf>
    <xf numFmtId="0" fontId="14" fillId="4" borderId="3" xfId="0" applyFont="1" applyFill="1" applyBorder="1" applyAlignment="1">
      <alignment horizontal="left" vertical="top" wrapText="1"/>
    </xf>
    <xf numFmtId="0" fontId="10" fillId="4" borderId="3" xfId="0" applyFont="1" applyFill="1" applyBorder="1" applyAlignment="1">
      <alignment vertical="center" wrapText="1"/>
    </xf>
    <xf numFmtId="0" fontId="10" fillId="4" borderId="4" xfId="0" applyFont="1" applyFill="1" applyBorder="1" applyAlignment="1">
      <alignment vertical="center"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2" fontId="10" fillId="4" borderId="2" xfId="0" applyNumberFormat="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0" fontId="10" fillId="4" borderId="0" xfId="0" applyFont="1" applyFill="1" applyAlignment="1">
      <alignment horizontal="left" wrapText="1"/>
    </xf>
    <xf numFmtId="9" fontId="10" fillId="4" borderId="5" xfId="0" applyNumberFormat="1" applyFont="1" applyFill="1" applyBorder="1" applyAlignment="1">
      <alignment horizontal="center" vertical="center" wrapText="1"/>
    </xf>
    <xf numFmtId="9" fontId="10" fillId="4" borderId="4" xfId="0" applyNumberFormat="1" applyFont="1" applyFill="1" applyBorder="1" applyAlignment="1">
      <alignment horizontal="center" vertical="center" wrapText="1"/>
    </xf>
    <xf numFmtId="0" fontId="13" fillId="8" borderId="5" xfId="0" applyFont="1" applyFill="1" applyBorder="1" applyAlignment="1">
      <alignment horizontal="center" vertical="center" wrapText="1"/>
    </xf>
    <xf numFmtId="0" fontId="13" fillId="8" borderId="2" xfId="0" applyFont="1" applyFill="1" applyBorder="1" applyAlignment="1">
      <alignment horizontal="left" vertical="center" wrapText="1"/>
    </xf>
    <xf numFmtId="4" fontId="13" fillId="8" borderId="2" xfId="0" applyNumberFormat="1" applyFont="1" applyFill="1" applyBorder="1" applyAlignment="1">
      <alignment horizontal="center" vertical="center" wrapText="1"/>
    </xf>
    <xf numFmtId="9" fontId="13" fillId="8" borderId="2" xfId="0" applyNumberFormat="1" applyFont="1" applyFill="1" applyBorder="1" applyAlignment="1">
      <alignment horizontal="center" vertical="center" wrapText="1"/>
    </xf>
    <xf numFmtId="9" fontId="13" fillId="8" borderId="6" xfId="0" applyNumberFormat="1" applyFont="1" applyFill="1" applyBorder="1" applyAlignment="1">
      <alignment horizontal="center" vertical="center" wrapText="1"/>
    </xf>
    <xf numFmtId="0" fontId="13" fillId="8" borderId="3" xfId="0" applyFont="1" applyFill="1" applyBorder="1" applyAlignment="1">
      <alignment horizontal="center" vertical="center" wrapText="1"/>
    </xf>
    <xf numFmtId="0" fontId="10" fillId="8" borderId="8" xfId="0" applyFont="1" applyFill="1" applyBorder="1" applyAlignment="1">
      <alignment horizontal="left" vertical="center" wrapText="1"/>
    </xf>
    <xf numFmtId="0" fontId="10" fillId="8" borderId="2" xfId="0" applyFont="1" applyFill="1" applyBorder="1" applyAlignment="1">
      <alignment horizontal="left" vertical="center" wrapText="1"/>
    </xf>
    <xf numFmtId="4" fontId="14" fillId="8" borderId="2" xfId="0" applyNumberFormat="1" applyFont="1" applyFill="1" applyBorder="1" applyAlignment="1">
      <alignment horizontal="center" vertical="center" wrapText="1"/>
    </xf>
    <xf numFmtId="9" fontId="14" fillId="8" borderId="4" xfId="0" applyNumberFormat="1" applyFont="1" applyFill="1" applyBorder="1" applyAlignment="1">
      <alignment horizontal="center" vertical="center" wrapText="1"/>
    </xf>
    <xf numFmtId="9" fontId="14" fillId="8" borderId="10" xfId="0" applyNumberFormat="1" applyFont="1" applyFill="1" applyBorder="1" applyAlignment="1">
      <alignment horizontal="center" vertical="center" wrapText="1"/>
    </xf>
    <xf numFmtId="9" fontId="10" fillId="8" borderId="10" xfId="0" applyNumberFormat="1" applyFont="1" applyFill="1" applyBorder="1" applyAlignment="1">
      <alignment horizontal="center" vertical="center" wrapText="1"/>
    </xf>
    <xf numFmtId="0" fontId="13" fillId="8" borderId="3" xfId="0" applyFont="1" applyFill="1" applyBorder="1" applyAlignment="1">
      <alignment vertical="center" wrapText="1"/>
    </xf>
    <xf numFmtId="0" fontId="10" fillId="8" borderId="9" xfId="0" applyFont="1" applyFill="1" applyBorder="1" applyAlignment="1">
      <alignment horizontal="left" vertical="center" wrapText="1"/>
    </xf>
    <xf numFmtId="0" fontId="10" fillId="8" borderId="4" xfId="0" applyFont="1" applyFill="1" applyBorder="1" applyAlignment="1">
      <alignment horizontal="left" vertical="center" wrapText="1"/>
    </xf>
    <xf numFmtId="4" fontId="13" fillId="8" borderId="4" xfId="0" applyNumberFormat="1" applyFont="1" applyFill="1" applyBorder="1" applyAlignment="1">
      <alignment horizontal="center" vertical="center" wrapText="1"/>
    </xf>
    <xf numFmtId="9" fontId="14" fillId="8" borderId="2" xfId="0" applyNumberFormat="1" applyFont="1" applyFill="1" applyBorder="1" applyAlignment="1">
      <alignment horizontal="center" vertical="center" wrapText="1"/>
    </xf>
    <xf numFmtId="9" fontId="33" fillId="8" borderId="10" xfId="0" applyNumberFormat="1" applyFont="1" applyFill="1" applyBorder="1" applyAlignment="1">
      <alignment horizontal="center" vertical="center" wrapText="1"/>
    </xf>
    <xf numFmtId="4" fontId="10" fillId="8" borderId="2" xfId="0" applyNumberFormat="1" applyFont="1" applyFill="1" applyBorder="1" applyAlignment="1">
      <alignment horizontal="center" vertical="center" wrapText="1"/>
    </xf>
    <xf numFmtId="0" fontId="13" fillId="8" borderId="4" xfId="0" applyFont="1" applyFill="1" applyBorder="1" applyAlignment="1">
      <alignment vertical="center" wrapText="1"/>
    </xf>
    <xf numFmtId="9" fontId="37" fillId="8" borderId="2" xfId="0" applyNumberFormat="1" applyFont="1" applyFill="1" applyBorder="1" applyAlignment="1">
      <alignment horizontal="center" vertical="center" wrapText="1"/>
    </xf>
    <xf numFmtId="9" fontId="37" fillId="8" borderId="10" xfId="0" applyNumberFormat="1" applyFont="1" applyFill="1" applyBorder="1" applyAlignment="1">
      <alignment horizontal="center" vertical="center" wrapText="1"/>
    </xf>
    <xf numFmtId="4" fontId="33" fillId="8" borderId="2" xfId="0" applyNumberFormat="1" applyFont="1" applyFill="1" applyBorder="1" applyAlignment="1">
      <alignment horizontal="center" vertical="center" wrapText="1"/>
    </xf>
    <xf numFmtId="9" fontId="16" fillId="4" borderId="2" xfId="0" applyNumberFormat="1" applyFont="1" applyFill="1" applyBorder="1" applyAlignment="1">
      <alignment horizontal="center" vertical="center" wrapText="1"/>
    </xf>
    <xf numFmtId="168" fontId="10" fillId="5" borderId="10" xfId="0" applyNumberFormat="1" applyFont="1" applyFill="1" applyBorder="1" applyAlignment="1">
      <alignment horizontal="center" vertical="center" wrapText="1"/>
    </xf>
    <xf numFmtId="0" fontId="31" fillId="4" borderId="5" xfId="0" applyFont="1" applyFill="1" applyBorder="1" applyAlignment="1">
      <alignment vertical="top" wrapText="1"/>
    </xf>
    <xf numFmtId="0" fontId="16" fillId="4" borderId="3" xfId="0" applyFont="1" applyFill="1" applyBorder="1" applyAlignment="1">
      <alignment horizontal="left" vertical="top" wrapText="1"/>
    </xf>
    <xf numFmtId="0" fontId="16" fillId="4" borderId="4" xfId="0" applyFont="1" applyFill="1" applyBorder="1" applyAlignment="1">
      <alignment horizontal="left" vertical="top" wrapText="1"/>
    </xf>
    <xf numFmtId="0" fontId="31" fillId="4" borderId="3" xfId="0" applyFont="1" applyFill="1" applyBorder="1" applyAlignment="1">
      <alignment vertical="top" wrapText="1"/>
    </xf>
    <xf numFmtId="0" fontId="31" fillId="4" borderId="4" xfId="0" applyFont="1" applyFill="1" applyBorder="1" applyAlignment="1">
      <alignment vertical="top" wrapText="1"/>
    </xf>
    <xf numFmtId="0" fontId="14" fillId="4" borderId="3" xfId="0" applyFont="1" applyFill="1" applyBorder="1" applyAlignment="1">
      <alignment vertical="top" wrapText="1"/>
    </xf>
    <xf numFmtId="0" fontId="14" fillId="4" borderId="5" xfId="0" applyFont="1" applyFill="1" applyBorder="1" applyAlignment="1">
      <alignment vertical="top" wrapText="1"/>
    </xf>
    <xf numFmtId="0" fontId="17" fillId="4" borderId="6" xfId="0" applyFont="1" applyFill="1" applyBorder="1" applyAlignment="1">
      <alignment horizontal="left" vertical="center" wrapText="1"/>
    </xf>
    <xf numFmtId="9" fontId="17" fillId="4" borderId="2" xfId="0" applyNumberFormat="1" applyFont="1" applyFill="1" applyBorder="1" applyAlignment="1">
      <alignment horizontal="center" vertical="center" wrapText="1"/>
    </xf>
    <xf numFmtId="2" fontId="14" fillId="4" borderId="2" xfId="0" applyNumberFormat="1" applyFont="1" applyFill="1" applyBorder="1" applyAlignment="1">
      <alignment horizontal="center" vertical="center" wrapText="1"/>
    </xf>
    <xf numFmtId="4" fontId="58" fillId="4" borderId="2" xfId="0" applyNumberFormat="1" applyFont="1" applyFill="1" applyBorder="1" applyAlignment="1">
      <alignment horizontal="center" vertical="center" wrapText="1"/>
    </xf>
    <xf numFmtId="0" fontId="58" fillId="4" borderId="3" xfId="0" applyFont="1" applyFill="1" applyBorder="1" applyAlignment="1">
      <alignment horizontal="center" vertical="center" wrapText="1"/>
    </xf>
    <xf numFmtId="0" fontId="41" fillId="4" borderId="2" xfId="0" applyFont="1" applyFill="1" applyBorder="1" applyAlignment="1">
      <alignment horizontal="left" vertical="center" wrapText="1"/>
    </xf>
    <xf numFmtId="0" fontId="58" fillId="4" borderId="4" xfId="0" applyFont="1" applyFill="1" applyBorder="1" applyAlignment="1">
      <alignment horizontal="center" vertical="center" wrapText="1"/>
    </xf>
    <xf numFmtId="9" fontId="40" fillId="4" borderId="6" xfId="0" applyNumberFormat="1" applyFont="1" applyFill="1" applyBorder="1" applyAlignment="1">
      <alignment horizontal="center" vertical="center" wrapText="1"/>
    </xf>
    <xf numFmtId="9" fontId="40" fillId="4" borderId="13" xfId="0" applyNumberFormat="1" applyFont="1" applyFill="1" applyBorder="1" applyAlignment="1">
      <alignment horizontal="center" vertical="center" wrapText="1"/>
    </xf>
    <xf numFmtId="9" fontId="40" fillId="4" borderId="14" xfId="0" applyNumberFormat="1" applyFont="1" applyFill="1" applyBorder="1" applyAlignment="1">
      <alignment horizontal="center" vertical="center" wrapText="1"/>
    </xf>
    <xf numFmtId="0" fontId="54" fillId="4" borderId="0" xfId="0" applyFont="1" applyFill="1" applyAlignment="1">
      <alignment horizontal="left" vertical="center" wrapText="1"/>
    </xf>
    <xf numFmtId="0" fontId="17" fillId="4" borderId="10" xfId="0" applyFont="1" applyFill="1" applyBorder="1" applyAlignment="1">
      <alignment horizontal="left" vertical="center" wrapText="1"/>
    </xf>
    <xf numFmtId="0" fontId="17" fillId="4" borderId="4" xfId="0" applyFont="1" applyFill="1" applyBorder="1" applyAlignment="1">
      <alignment horizontal="left" vertical="center" wrapText="1"/>
    </xf>
    <xf numFmtId="4" fontId="17" fillId="4" borderId="4" xfId="0" applyNumberFormat="1" applyFont="1" applyFill="1" applyBorder="1" applyAlignment="1">
      <alignment horizontal="center" vertical="center" wrapText="1"/>
    </xf>
    <xf numFmtId="4" fontId="15" fillId="4" borderId="4" xfId="0" applyNumberFormat="1" applyFont="1" applyFill="1" applyBorder="1" applyAlignment="1">
      <alignment horizontal="center" vertical="center" wrapText="1"/>
    </xf>
    <xf numFmtId="9" fontId="28" fillId="4" borderId="10" xfId="0" applyNumberFormat="1" applyFont="1" applyFill="1" applyBorder="1" applyAlignment="1">
      <alignment horizontal="center" vertical="center" wrapText="1"/>
    </xf>
    <xf numFmtId="9" fontId="17" fillId="4" borderId="10" xfId="0" applyNumberFormat="1" applyFont="1" applyFill="1" applyBorder="1" applyAlignment="1">
      <alignment horizontal="center" vertical="center" wrapText="1"/>
    </xf>
    <xf numFmtId="49" fontId="14" fillId="4" borderId="5" xfId="0" applyNumberFormat="1" applyFont="1" applyFill="1" applyBorder="1" applyAlignment="1">
      <alignment horizontal="center" vertical="center" wrapText="1"/>
    </xf>
    <xf numFmtId="49" fontId="14" fillId="4" borderId="3" xfId="0" applyNumberFormat="1" applyFont="1" applyFill="1" applyBorder="1" applyAlignment="1">
      <alignment horizontal="center" vertical="center" wrapText="1"/>
    </xf>
    <xf numFmtId="49" fontId="14" fillId="4" borderId="4" xfId="0" applyNumberFormat="1" applyFont="1" applyFill="1" applyBorder="1" applyAlignment="1">
      <alignment horizontal="center" vertical="center" wrapText="1"/>
    </xf>
    <xf numFmtId="4" fontId="14" fillId="4" borderId="4" xfId="0" applyNumberFormat="1" applyFont="1" applyFill="1" applyBorder="1" applyAlignment="1">
      <alignment horizontal="left" vertical="center" wrapText="1"/>
    </xf>
    <xf numFmtId="10" fontId="14" fillId="4" borderId="6" xfId="0" applyNumberFormat="1" applyFont="1" applyFill="1" applyBorder="1" applyAlignment="1">
      <alignment horizontal="center" vertical="center" wrapText="1"/>
    </xf>
    <xf numFmtId="2" fontId="17" fillId="4" borderId="2" xfId="0" applyNumberFormat="1" applyFont="1" applyFill="1" applyBorder="1" applyAlignment="1">
      <alignment horizontal="center" vertical="center" wrapText="1"/>
    </xf>
    <xf numFmtId="49" fontId="10" fillId="4" borderId="3" xfId="0" applyNumberFormat="1" applyFont="1" applyFill="1" applyBorder="1" applyAlignment="1">
      <alignment horizontal="center" vertical="center" wrapText="1"/>
    </xf>
    <xf numFmtId="49" fontId="10" fillId="4" borderId="4" xfId="0" applyNumberFormat="1" applyFont="1" applyFill="1" applyBorder="1" applyAlignment="1">
      <alignment horizontal="center" vertical="center" wrapText="1"/>
    </xf>
    <xf numFmtId="9" fontId="31" fillId="4" borderId="6" xfId="0" applyNumberFormat="1" applyFont="1" applyFill="1" applyBorder="1" applyAlignment="1">
      <alignment horizontal="center" vertical="center" wrapText="1"/>
    </xf>
    <xf numFmtId="0" fontId="50" fillId="4" borderId="0" xfId="0" applyFont="1" applyFill="1" applyAlignment="1">
      <alignment horizontal="left" vertical="top" wrapText="1"/>
    </xf>
    <xf numFmtId="4" fontId="15" fillId="4" borderId="0" xfId="0" applyNumberFormat="1" applyFont="1" applyFill="1" applyAlignment="1">
      <alignment horizontal="left" vertical="center" wrapText="1"/>
    </xf>
    <xf numFmtId="49" fontId="15" fillId="4" borderId="3" xfId="0" applyNumberFormat="1" applyFont="1" applyFill="1" applyBorder="1" applyAlignment="1">
      <alignment horizontal="center" vertical="center" wrapText="1"/>
    </xf>
    <xf numFmtId="0" fontId="15" fillId="4" borderId="4" xfId="0" applyFont="1" applyFill="1" applyBorder="1" applyAlignment="1" applyProtection="1">
      <alignment horizontal="left" vertical="center" wrapText="1"/>
      <protection locked="0"/>
    </xf>
    <xf numFmtId="9" fontId="15" fillId="4" borderId="4" xfId="0" applyNumberFormat="1" applyFont="1" applyFill="1" applyBorder="1" applyAlignment="1">
      <alignment horizontal="center" vertical="center" wrapText="1"/>
    </xf>
    <xf numFmtId="0" fontId="17" fillId="4" borderId="2" xfId="0" applyFont="1" applyFill="1" applyBorder="1" applyAlignment="1">
      <alignment horizontal="justify" vertical="top" wrapText="1"/>
    </xf>
    <xf numFmtId="168" fontId="17" fillId="4" borderId="6" xfId="0" applyNumberFormat="1" applyFont="1" applyFill="1" applyBorder="1" applyAlignment="1">
      <alignment horizontal="center" vertical="center" wrapText="1"/>
    </xf>
    <xf numFmtId="0" fontId="14" fillId="4" borderId="2" xfId="0" applyFont="1" applyFill="1" applyBorder="1" applyAlignment="1">
      <alignment horizontal="justify" vertical="top" wrapText="1"/>
    </xf>
    <xf numFmtId="9" fontId="27" fillId="4" borderId="5" xfId="0" applyNumberFormat="1" applyFont="1" applyFill="1" applyBorder="1" applyAlignment="1">
      <alignment horizontal="center" vertical="center" wrapText="1"/>
    </xf>
    <xf numFmtId="0" fontId="58" fillId="4" borderId="0" xfId="0" applyFont="1" applyFill="1" applyAlignment="1">
      <alignment horizontal="left" vertical="top" wrapText="1"/>
    </xf>
    <xf numFmtId="0" fontId="58" fillId="4" borderId="0" xfId="0" applyFont="1" applyFill="1" applyAlignment="1">
      <alignment horizontal="left" vertical="center" wrapText="1"/>
    </xf>
    <xf numFmtId="0" fontId="57" fillId="4" borderId="0" xfId="0" applyFont="1" applyFill="1" applyAlignment="1">
      <alignment horizontal="left" vertical="top" wrapText="1"/>
    </xf>
    <xf numFmtId="4" fontId="57" fillId="4" borderId="0" xfId="0" applyNumberFormat="1" applyFont="1" applyFill="1" applyAlignment="1">
      <alignment horizontal="left" vertical="top" wrapText="1"/>
    </xf>
    <xf numFmtId="2" fontId="14" fillId="4" borderId="4" xfId="0" applyNumberFormat="1" applyFont="1" applyFill="1" applyBorder="1" applyAlignment="1">
      <alignment horizontal="center" vertical="center" wrapText="1"/>
    </xf>
    <xf numFmtId="9" fontId="14" fillId="4" borderId="4" xfId="0" applyNumberFormat="1" applyFont="1" applyFill="1" applyBorder="1" applyAlignment="1">
      <alignment horizontal="center" vertical="center" wrapText="1"/>
    </xf>
    <xf numFmtId="0" fontId="41" fillId="4" borderId="0" xfId="0" applyFont="1" applyFill="1" applyAlignment="1">
      <alignment horizontal="left" vertical="top" wrapText="1"/>
    </xf>
    <xf numFmtId="4" fontId="20" fillId="4" borderId="4" xfId="0" applyNumberFormat="1" applyFont="1" applyFill="1" applyBorder="1" applyAlignment="1">
      <alignment horizontal="center" vertical="center" wrapText="1"/>
    </xf>
    <xf numFmtId="169" fontId="17" fillId="4" borderId="0" xfId="0" applyNumberFormat="1" applyFont="1" applyFill="1" applyAlignment="1">
      <alignment horizontal="left" vertical="center" wrapText="1"/>
    </xf>
    <xf numFmtId="2" fontId="12" fillId="4" borderId="2" xfId="0" applyNumberFormat="1" applyFont="1" applyFill="1" applyBorder="1" applyAlignment="1">
      <alignment horizontal="center" vertical="center" wrapText="1"/>
    </xf>
    <xf numFmtId="0" fontId="12" fillId="4" borderId="0" xfId="0" applyFont="1" applyFill="1" applyAlignment="1">
      <alignment horizontal="left" vertical="center" wrapText="1"/>
    </xf>
    <xf numFmtId="168" fontId="17" fillId="4" borderId="2" xfId="0" applyNumberFormat="1" applyFont="1" applyFill="1" applyBorder="1" applyAlignment="1">
      <alignment horizontal="center" vertical="center" wrapText="1"/>
    </xf>
    <xf numFmtId="0" fontId="12" fillId="4" borderId="5" xfId="0" applyFont="1" applyFill="1" applyBorder="1" applyAlignment="1">
      <alignment horizontal="left" vertical="center" wrapText="1"/>
    </xf>
    <xf numFmtId="9" fontId="49" fillId="4" borderId="2" xfId="0" applyNumberFormat="1" applyFont="1" applyFill="1" applyBorder="1" applyAlignment="1">
      <alignment horizontal="center" vertical="center"/>
    </xf>
    <xf numFmtId="4" fontId="14" fillId="4" borderId="2" xfId="0" applyNumberFormat="1" applyFont="1" applyFill="1" applyBorder="1" applyAlignment="1">
      <alignment horizontal="center" vertical="center"/>
    </xf>
    <xf numFmtId="4" fontId="49" fillId="4" borderId="2" xfId="0" applyNumberFormat="1" applyFont="1" applyFill="1" applyBorder="1" applyAlignment="1">
      <alignment horizontal="center" vertical="center"/>
    </xf>
    <xf numFmtId="0" fontId="17" fillId="4" borderId="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4" fillId="4" borderId="2" xfId="0" applyFont="1" applyFill="1" applyBorder="1" applyAlignment="1" applyProtection="1">
      <alignment horizontal="left" vertical="center" wrapText="1"/>
      <protection locked="0"/>
    </xf>
    <xf numFmtId="0" fontId="12" fillId="4" borderId="4" xfId="0" applyFont="1" applyFill="1" applyBorder="1" applyAlignment="1">
      <alignment horizontal="left" vertical="center" wrapText="1"/>
    </xf>
    <xf numFmtId="4" fontId="12" fillId="4" borderId="4" xfId="0" applyNumberFormat="1" applyFont="1" applyFill="1" applyBorder="1" applyAlignment="1">
      <alignment horizontal="center" vertical="center" wrapText="1"/>
    </xf>
    <xf numFmtId="9" fontId="16" fillId="4" borderId="6" xfId="0" applyNumberFormat="1" applyFont="1" applyFill="1" applyBorder="1" applyAlignment="1">
      <alignment horizontal="center" vertical="center" wrapText="1"/>
    </xf>
    <xf numFmtId="9" fontId="16" fillId="4" borderId="13" xfId="0" applyNumberFormat="1" applyFont="1" applyFill="1" applyBorder="1" applyAlignment="1">
      <alignment horizontal="center" vertical="center" wrapText="1"/>
    </xf>
    <xf numFmtId="0" fontId="15" fillId="4" borderId="0" xfId="0" applyFont="1" applyFill="1" applyAlignment="1">
      <alignment wrapText="1"/>
    </xf>
    <xf numFmtId="168" fontId="27" fillId="4" borderId="6" xfId="0" applyNumberFormat="1" applyFont="1" applyFill="1" applyBorder="1" applyAlignment="1">
      <alignment horizontal="center" vertical="center" wrapText="1"/>
    </xf>
    <xf numFmtId="9" fontId="14" fillId="4" borderId="13" xfId="0" applyNumberFormat="1" applyFont="1" applyFill="1" applyBorder="1" applyAlignment="1">
      <alignment horizontal="center" vertical="center" wrapText="1"/>
    </xf>
    <xf numFmtId="10" fontId="10" fillId="4" borderId="6" xfId="0" applyNumberFormat="1" applyFont="1" applyFill="1" applyBorder="1" applyAlignment="1">
      <alignment horizontal="center" vertical="center" wrapText="1"/>
    </xf>
    <xf numFmtId="10" fontId="15" fillId="4" borderId="6" xfId="0" applyNumberFormat="1" applyFont="1" applyFill="1" applyBorder="1" applyAlignment="1">
      <alignment horizontal="center" vertical="center" wrapText="1"/>
    </xf>
    <xf numFmtId="10" fontId="60" fillId="4" borderId="6" xfId="0" applyNumberFormat="1" applyFont="1" applyFill="1" applyBorder="1" applyAlignment="1">
      <alignment horizontal="center" vertical="center" wrapText="1"/>
    </xf>
    <xf numFmtId="168" fontId="27" fillId="4" borderId="2" xfId="0" applyNumberFormat="1" applyFont="1" applyFill="1" applyBorder="1" applyAlignment="1">
      <alignment horizontal="center" vertical="center" wrapText="1"/>
    </xf>
    <xf numFmtId="10" fontId="27" fillId="4" borderId="6" xfId="0" applyNumberFormat="1"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9" fontId="59" fillId="4" borderId="10" xfId="0" applyNumberFormat="1" applyFont="1" applyFill="1" applyBorder="1" applyAlignment="1">
      <alignment horizontal="center" vertical="center" wrapText="1"/>
    </xf>
    <xf numFmtId="168" fontId="29" fillId="4" borderId="6" xfId="0" applyNumberFormat="1" applyFont="1" applyFill="1" applyBorder="1" applyAlignment="1">
      <alignment horizontal="center" vertical="center" wrapText="1"/>
    </xf>
    <xf numFmtId="9" fontId="10" fillId="4" borderId="13" xfId="0" applyNumberFormat="1" applyFont="1" applyFill="1" applyBorder="1" applyAlignment="1">
      <alignment horizontal="center" vertical="center" wrapText="1"/>
    </xf>
    <xf numFmtId="9" fontId="49" fillId="4" borderId="6" xfId="0" applyNumberFormat="1" applyFont="1" applyFill="1" applyBorder="1" applyAlignment="1">
      <alignment horizontal="center" vertical="center" wrapText="1"/>
    </xf>
    <xf numFmtId="9" fontId="49" fillId="4" borderId="13" xfId="0" applyNumberFormat="1" applyFont="1" applyFill="1" applyBorder="1" applyAlignment="1">
      <alignment horizontal="center" vertical="center" wrapText="1"/>
    </xf>
    <xf numFmtId="0" fontId="12" fillId="4" borderId="2" xfId="0" quotePrefix="1" applyFont="1" applyFill="1" applyBorder="1" applyAlignment="1" applyProtection="1">
      <alignment horizontal="left" vertical="center" wrapText="1"/>
      <protection locked="0"/>
    </xf>
    <xf numFmtId="9" fontId="26" fillId="4" borderId="6" xfId="0" applyNumberFormat="1" applyFont="1" applyFill="1" applyBorder="1" applyAlignment="1">
      <alignment horizontal="center" vertical="center" wrapText="1"/>
    </xf>
    <xf numFmtId="0" fontId="14" fillId="4" borderId="5" xfId="0" applyFont="1" applyFill="1" applyBorder="1" applyAlignment="1">
      <alignment vertical="center" wrapText="1"/>
    </xf>
    <xf numFmtId="0" fontId="10" fillId="4" borderId="3" xfId="0" applyFont="1" applyFill="1" applyBorder="1" applyAlignment="1">
      <alignment horizontal="left" vertical="top"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4" fillId="4" borderId="5" xfId="0" applyFont="1" applyFill="1" applyBorder="1" applyAlignment="1">
      <alignment horizontal="left" vertical="top" wrapText="1"/>
    </xf>
    <xf numFmtId="0" fontId="14" fillId="4" borderId="3" xfId="0" applyFont="1" applyFill="1" applyBorder="1" applyAlignment="1">
      <alignment horizontal="left" vertical="top" wrapText="1"/>
    </xf>
    <xf numFmtId="0" fontId="14" fillId="4" borderId="4" xfId="0" applyFont="1" applyFill="1" applyBorder="1" applyAlignment="1">
      <alignment horizontal="left" vertical="top"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2" fontId="10" fillId="4" borderId="2" xfId="0" applyNumberFormat="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6" fillId="4" borderId="5" xfId="0" applyFont="1" applyFill="1" applyBorder="1" applyAlignment="1">
      <alignment horizontal="left" vertical="top" wrapText="1"/>
    </xf>
    <xf numFmtId="0" fontId="16" fillId="4" borderId="3" xfId="0" applyFont="1" applyFill="1" applyBorder="1" applyAlignment="1">
      <alignment horizontal="left" vertical="top" wrapText="1"/>
    </xf>
    <xf numFmtId="0" fontId="16" fillId="4" borderId="4" xfId="0" applyFont="1" applyFill="1" applyBorder="1" applyAlignment="1">
      <alignment horizontal="left" vertical="top" wrapText="1"/>
    </xf>
    <xf numFmtId="49" fontId="14" fillId="4" borderId="5" xfId="0" applyNumberFormat="1" applyFont="1" applyFill="1" applyBorder="1" applyAlignment="1">
      <alignment horizontal="center" vertical="center" wrapText="1"/>
    </xf>
    <xf numFmtId="49" fontId="14" fillId="4" borderId="3" xfId="0" applyNumberFormat="1" applyFont="1" applyFill="1" applyBorder="1" applyAlignment="1">
      <alignment horizontal="center" vertical="center" wrapText="1"/>
    </xf>
    <xf numFmtId="49" fontId="14" fillId="4" borderId="4" xfId="0" applyNumberFormat="1" applyFont="1" applyFill="1" applyBorder="1" applyAlignment="1">
      <alignment horizontal="center" vertical="center" wrapText="1"/>
    </xf>
    <xf numFmtId="0" fontId="14" fillId="4" borderId="4" xfId="0" applyFont="1" applyFill="1" applyBorder="1" applyAlignment="1">
      <alignment horizontal="left" vertical="center" wrapText="1"/>
    </xf>
    <xf numFmtId="0" fontId="41" fillId="4" borderId="4" xfId="0" applyFont="1" applyFill="1" applyBorder="1" applyAlignment="1">
      <alignment horizontal="left" vertical="top" wrapText="1"/>
    </xf>
    <xf numFmtId="4" fontId="10" fillId="4" borderId="4"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0" fontId="14" fillId="4" borderId="5" xfId="0" quotePrefix="1" applyFont="1" applyFill="1" applyBorder="1" applyAlignment="1">
      <alignment horizontal="left" vertical="top" wrapText="1"/>
    </xf>
    <xf numFmtId="0" fontId="14" fillId="4" borderId="3" xfId="0" quotePrefix="1" applyFont="1" applyFill="1" applyBorder="1" applyAlignment="1">
      <alignment horizontal="left" vertical="top" wrapText="1"/>
    </xf>
    <xf numFmtId="0" fontId="14" fillId="4" borderId="4" xfId="0" quotePrefix="1" applyFont="1" applyFill="1" applyBorder="1" applyAlignment="1">
      <alignment horizontal="left" vertical="top" wrapText="1"/>
    </xf>
    <xf numFmtId="0" fontId="14" fillId="4" borderId="0" xfId="0" applyFont="1" applyFill="1" applyBorder="1" applyAlignment="1">
      <alignment horizontal="left" vertical="top" wrapText="1"/>
    </xf>
    <xf numFmtId="0" fontId="10" fillId="4" borderId="5"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4" fillId="4" borderId="5" xfId="0" applyFont="1" applyFill="1" applyBorder="1" applyAlignment="1">
      <alignment horizontal="left" vertical="top" wrapText="1"/>
    </xf>
    <xf numFmtId="0" fontId="14" fillId="4" borderId="3" xfId="0" applyFont="1" applyFill="1" applyBorder="1" applyAlignment="1">
      <alignment horizontal="left" vertical="top" wrapText="1"/>
    </xf>
    <xf numFmtId="0" fontId="14" fillId="4" borderId="4" xfId="0" applyFont="1" applyFill="1" applyBorder="1" applyAlignment="1">
      <alignment horizontal="left" vertical="top" wrapText="1"/>
    </xf>
    <xf numFmtId="0" fontId="10" fillId="4" borderId="5" xfId="0" applyFont="1" applyFill="1" applyBorder="1" applyAlignment="1">
      <alignment horizontal="justify" vertical="top" wrapText="1"/>
    </xf>
    <xf numFmtId="0" fontId="10" fillId="4" borderId="3" xfId="0" applyFont="1" applyFill="1" applyBorder="1" applyAlignment="1">
      <alignment horizontal="justify" vertical="top" wrapText="1"/>
    </xf>
    <xf numFmtId="0" fontId="10" fillId="4" borderId="4" xfId="0" applyFont="1" applyFill="1" applyBorder="1" applyAlignment="1">
      <alignment horizontal="justify" vertical="top" wrapText="1"/>
    </xf>
    <xf numFmtId="0" fontId="10" fillId="4" borderId="2" xfId="0" applyFont="1" applyFill="1" applyBorder="1" applyAlignment="1">
      <alignment horizontal="left" vertical="top" wrapText="1"/>
    </xf>
    <xf numFmtId="0" fontId="10" fillId="4" borderId="5" xfId="0" quotePrefix="1" applyFont="1" applyFill="1" applyBorder="1" applyAlignment="1">
      <alignment horizontal="left" vertical="top" wrapText="1"/>
    </xf>
    <xf numFmtId="0" fontId="10" fillId="4" borderId="3" xfId="0" quotePrefix="1" applyFont="1" applyFill="1" applyBorder="1" applyAlignment="1">
      <alignment horizontal="left" vertical="top" wrapText="1"/>
    </xf>
    <xf numFmtId="0" fontId="10" fillId="4" borderId="4" xfId="0" quotePrefix="1" applyFont="1" applyFill="1" applyBorder="1" applyAlignment="1">
      <alignment horizontal="left" vertical="top" wrapText="1"/>
    </xf>
    <xf numFmtId="0" fontId="14" fillId="4" borderId="2" xfId="0" applyFont="1" applyFill="1" applyBorder="1" applyAlignment="1">
      <alignment horizontal="left" vertical="top" wrapText="1"/>
    </xf>
    <xf numFmtId="0" fontId="62" fillId="4" borderId="5" xfId="0" applyFont="1" applyFill="1" applyBorder="1" applyAlignment="1">
      <alignment horizontal="left" vertical="top" wrapText="1"/>
    </xf>
    <xf numFmtId="0" fontId="62" fillId="4" borderId="3" xfId="0" applyFont="1" applyFill="1" applyBorder="1" applyAlignment="1">
      <alignment horizontal="left" vertical="top" wrapText="1"/>
    </xf>
    <xf numFmtId="0" fontId="62" fillId="4" borderId="4" xfId="0" applyFont="1" applyFill="1" applyBorder="1" applyAlignment="1">
      <alignment horizontal="left" vertical="top" wrapText="1"/>
    </xf>
    <xf numFmtId="0" fontId="14" fillId="4" borderId="0" xfId="0" applyFont="1" applyFill="1" applyBorder="1" applyAlignment="1">
      <alignment horizontal="justify" vertical="top" wrapText="1"/>
    </xf>
    <xf numFmtId="0" fontId="64" fillId="4" borderId="5" xfId="0" applyFont="1" applyFill="1" applyBorder="1" applyAlignment="1">
      <alignment horizontal="left" vertical="top" wrapText="1"/>
    </xf>
    <xf numFmtId="0" fontId="64" fillId="4" borderId="3" xfId="0" applyFont="1" applyFill="1" applyBorder="1" applyAlignment="1">
      <alignment horizontal="left" vertical="top" wrapText="1"/>
    </xf>
    <xf numFmtId="0" fontId="64" fillId="4" borderId="4" xfId="0" applyFont="1" applyFill="1" applyBorder="1" applyAlignment="1">
      <alignment horizontal="left" vertical="top" wrapText="1"/>
    </xf>
    <xf numFmtId="0" fontId="10" fillId="4" borderId="5" xfId="0" applyFont="1" applyFill="1" applyBorder="1" applyAlignment="1">
      <alignment vertical="center" wrapText="1"/>
    </xf>
    <xf numFmtId="0" fontId="10" fillId="4" borderId="3" xfId="0" applyFont="1" applyFill="1" applyBorder="1" applyAlignment="1">
      <alignment vertical="center" wrapText="1"/>
    </xf>
    <xf numFmtId="0" fontId="10" fillId="4" borderId="4" xfId="0" applyFont="1" applyFill="1" applyBorder="1" applyAlignment="1">
      <alignment vertical="center" wrapText="1"/>
    </xf>
    <xf numFmtId="4" fontId="10" fillId="4" borderId="5" xfId="0" applyNumberFormat="1" applyFont="1" applyFill="1" applyBorder="1" applyAlignment="1">
      <alignment horizontal="left" vertical="top" wrapText="1"/>
    </xf>
    <xf numFmtId="0" fontId="14" fillId="4" borderId="2" xfId="0" quotePrefix="1" applyFont="1" applyFill="1" applyBorder="1" applyAlignment="1">
      <alignment horizontal="left" vertical="top" wrapText="1"/>
    </xf>
    <xf numFmtId="0" fontId="43" fillId="0" borderId="0" xfId="0" quotePrefix="1" applyFont="1" applyFill="1" applyBorder="1" applyAlignment="1">
      <alignment horizontal="center" vertical="center" wrapText="1"/>
    </xf>
    <xf numFmtId="164" fontId="10" fillId="4" borderId="6" xfId="0" applyNumberFormat="1" applyFont="1" applyFill="1" applyBorder="1" applyAlignment="1">
      <alignment horizontal="center" vertical="center" wrapText="1"/>
    </xf>
    <xf numFmtId="164" fontId="10" fillId="4" borderId="12" xfId="0" applyNumberFormat="1" applyFont="1" applyFill="1" applyBorder="1" applyAlignment="1">
      <alignment horizontal="center" vertical="center" wrapText="1"/>
    </xf>
    <xf numFmtId="164" fontId="10" fillId="4" borderId="8" xfId="0" applyNumberFormat="1" applyFont="1" applyFill="1" applyBorder="1" applyAlignment="1">
      <alignment horizontal="center" vertical="center" wrapText="1"/>
    </xf>
    <xf numFmtId="0" fontId="13" fillId="4" borderId="5"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0" fillId="4" borderId="2" xfId="0" applyFont="1" applyFill="1" applyBorder="1" applyAlignment="1">
      <alignment horizontal="center" vertical="center" wrapText="1"/>
    </xf>
    <xf numFmtId="164" fontId="10" fillId="4" borderId="2" xfId="0" applyNumberFormat="1" applyFont="1" applyFill="1" applyBorder="1" applyAlignment="1">
      <alignment horizontal="center" vertical="center" wrapText="1"/>
    </xf>
    <xf numFmtId="4" fontId="10" fillId="4" borderId="5" xfId="0" applyNumberFormat="1" applyFont="1" applyFill="1" applyBorder="1" applyAlignment="1">
      <alignment horizontal="center" vertical="center" wrapText="1"/>
    </xf>
    <xf numFmtId="4" fontId="10" fillId="4" borderId="3" xfId="0" applyNumberFormat="1"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4" borderId="6" xfId="0" applyNumberFormat="1"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4" fontId="10" fillId="4" borderId="2" xfId="0" quotePrefix="1" applyNumberFormat="1" applyFont="1" applyFill="1" applyBorder="1" applyAlignment="1">
      <alignment horizontal="center" vertical="center" wrapText="1"/>
    </xf>
    <xf numFmtId="0" fontId="14" fillId="4" borderId="2" xfId="0" applyFont="1" applyFill="1" applyBorder="1" applyAlignment="1">
      <alignment vertical="top" wrapText="1"/>
    </xf>
    <xf numFmtId="0" fontId="61" fillId="4" borderId="2" xfId="0" applyFont="1" applyFill="1" applyBorder="1" applyAlignment="1">
      <alignment vertical="top" wrapText="1"/>
    </xf>
    <xf numFmtId="2" fontId="10" fillId="4" borderId="2" xfId="0" applyNumberFormat="1" applyFont="1" applyFill="1" applyBorder="1" applyAlignment="1">
      <alignment horizontal="center" vertical="center" wrapText="1"/>
    </xf>
    <xf numFmtId="2" fontId="10" fillId="4" borderId="5" xfId="0" applyNumberFormat="1" applyFont="1" applyFill="1" applyBorder="1" applyAlignment="1">
      <alignment horizontal="center" vertical="center" wrapText="1"/>
    </xf>
    <xf numFmtId="2" fontId="10" fillId="4" borderId="3" xfId="0" applyNumberFormat="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164" fontId="10" fillId="4" borderId="2" xfId="0" quotePrefix="1" applyNumberFormat="1" applyFont="1" applyFill="1" applyBorder="1" applyAlignment="1">
      <alignment horizontal="center" vertical="center" wrapText="1"/>
    </xf>
    <xf numFmtId="0" fontId="10" fillId="4" borderId="2" xfId="0" applyFont="1" applyFill="1" applyBorder="1" applyAlignment="1">
      <alignment vertical="top" wrapText="1"/>
    </xf>
    <xf numFmtId="0" fontId="24" fillId="4" borderId="2" xfId="0" applyFont="1" applyFill="1" applyBorder="1" applyAlignment="1">
      <alignment vertical="top" wrapText="1"/>
    </xf>
    <xf numFmtId="0" fontId="63" fillId="4" borderId="3" xfId="0" applyFont="1" applyFill="1" applyBorder="1" applyAlignment="1">
      <alignment horizontal="left" vertical="top" wrapText="1"/>
    </xf>
    <xf numFmtId="0" fontId="63" fillId="4" borderId="4" xfId="0" applyFont="1" applyFill="1" applyBorder="1" applyAlignment="1">
      <alignment horizontal="left" vertical="top" wrapText="1"/>
    </xf>
    <xf numFmtId="0" fontId="10" fillId="4" borderId="2"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41" fillId="4" borderId="3" xfId="0" applyFont="1" applyFill="1" applyBorder="1" applyAlignment="1">
      <alignment horizontal="left" vertical="top" wrapText="1"/>
    </xf>
    <xf numFmtId="0" fontId="41" fillId="4" borderId="4" xfId="0" applyFont="1" applyFill="1" applyBorder="1" applyAlignment="1">
      <alignment horizontal="left" vertical="top" wrapText="1"/>
    </xf>
    <xf numFmtId="0" fontId="65" fillId="4" borderId="5" xfId="0" applyFont="1" applyFill="1" applyBorder="1" applyAlignment="1">
      <alignment horizontal="left" vertical="top" wrapText="1"/>
    </xf>
    <xf numFmtId="0" fontId="65" fillId="4" borderId="3" xfId="0" applyFont="1" applyFill="1" applyBorder="1" applyAlignment="1">
      <alignment horizontal="left" vertical="top" wrapText="1"/>
    </xf>
    <xf numFmtId="0" fontId="65" fillId="4" borderId="4" xfId="0" applyFont="1" applyFill="1" applyBorder="1" applyAlignment="1">
      <alignment horizontal="left" vertical="top" wrapText="1"/>
    </xf>
    <xf numFmtId="0" fontId="16" fillId="4" borderId="5" xfId="0" applyFont="1" applyFill="1" applyBorder="1" applyAlignment="1">
      <alignment horizontal="left" vertical="top" wrapText="1"/>
    </xf>
    <xf numFmtId="0" fontId="16" fillId="4" borderId="3" xfId="0" applyFont="1" applyFill="1" applyBorder="1" applyAlignment="1">
      <alignment horizontal="left" vertical="top" wrapText="1"/>
    </xf>
    <xf numFmtId="0" fontId="16" fillId="4" borderId="4" xfId="0" applyFont="1" applyFill="1" applyBorder="1" applyAlignment="1">
      <alignment horizontal="left" vertical="top" wrapText="1"/>
    </xf>
    <xf numFmtId="0" fontId="13" fillId="4" borderId="2" xfId="0" applyFont="1" applyFill="1" applyBorder="1" applyAlignment="1">
      <alignment horizontal="left" vertical="top" wrapText="1"/>
    </xf>
    <xf numFmtId="0" fontId="14" fillId="4" borderId="5" xfId="0" applyFont="1" applyFill="1" applyBorder="1" applyAlignment="1">
      <alignment horizontal="justify" vertical="top" wrapText="1"/>
    </xf>
    <xf numFmtId="0" fontId="14" fillId="4" borderId="14" xfId="0" applyFont="1" applyFill="1" applyBorder="1" applyAlignment="1">
      <alignment horizontal="left" vertical="top" wrapText="1"/>
    </xf>
    <xf numFmtId="49" fontId="14" fillId="4" borderId="5" xfId="0" applyNumberFormat="1" applyFont="1" applyFill="1" applyBorder="1" applyAlignment="1">
      <alignment horizontal="center" vertical="center" wrapText="1"/>
    </xf>
    <xf numFmtId="49" fontId="14" fillId="4" borderId="3" xfId="0" applyNumberFormat="1" applyFont="1" applyFill="1" applyBorder="1" applyAlignment="1">
      <alignment horizontal="center" vertical="center" wrapText="1"/>
    </xf>
    <xf numFmtId="49" fontId="14" fillId="4" borderId="4" xfId="0" applyNumberFormat="1" applyFont="1" applyFill="1" applyBorder="1" applyAlignment="1">
      <alignment horizontal="center" vertical="center" wrapText="1"/>
    </xf>
    <xf numFmtId="0" fontId="10" fillId="4" borderId="0" xfId="0" applyFont="1" applyFill="1" applyAlignment="1">
      <alignment horizontal="left" wrapText="1"/>
    </xf>
    <xf numFmtId="0" fontId="41" fillId="4" borderId="5" xfId="0" applyFont="1" applyFill="1" applyBorder="1" applyAlignment="1">
      <alignment horizontal="left" vertical="center" wrapText="1"/>
    </xf>
    <xf numFmtId="0" fontId="41" fillId="4" borderId="3" xfId="0" applyFont="1" applyFill="1" applyBorder="1" applyAlignment="1">
      <alignment horizontal="left" vertical="center" wrapText="1"/>
    </xf>
    <xf numFmtId="0" fontId="41" fillId="4" borderId="4"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4" fillId="4" borderId="4" xfId="0" applyFont="1" applyFill="1" applyBorder="1" applyAlignment="1">
      <alignment horizontal="left" vertical="center" wrapText="1"/>
    </xf>
    <xf numFmtId="9" fontId="10" fillId="4" borderId="5" xfId="0" applyNumberFormat="1" applyFont="1" applyFill="1" applyBorder="1" applyAlignment="1">
      <alignment horizontal="center" vertical="center" wrapText="1"/>
    </xf>
    <xf numFmtId="9" fontId="10" fillId="4" borderId="3" xfId="0" applyNumberFormat="1" applyFont="1" applyFill="1" applyBorder="1" applyAlignment="1">
      <alignment horizontal="center" vertical="center" wrapText="1"/>
    </xf>
    <xf numFmtId="9" fontId="10" fillId="4" borderId="4" xfId="0" applyNumberFormat="1" applyFont="1" applyFill="1" applyBorder="1" applyAlignment="1">
      <alignment horizontal="center" vertical="center" wrapText="1"/>
    </xf>
    <xf numFmtId="0" fontId="55" fillId="4" borderId="5" xfId="0" applyFont="1" applyFill="1" applyBorder="1" applyAlignment="1">
      <alignment horizontal="left" vertical="top" wrapText="1"/>
    </xf>
    <xf numFmtId="0" fontId="55" fillId="4" borderId="3" xfId="0" applyFont="1" applyFill="1" applyBorder="1" applyAlignment="1">
      <alignment horizontal="left" vertical="top" wrapText="1"/>
    </xf>
    <xf numFmtId="0" fontId="55" fillId="4" borderId="4" xfId="0" applyFont="1" applyFill="1" applyBorder="1" applyAlignment="1">
      <alignment horizontal="left" vertical="top" wrapText="1"/>
    </xf>
    <xf numFmtId="0" fontId="10" fillId="4" borderId="0" xfId="0" applyFont="1" applyFill="1" applyAlignment="1">
      <alignment horizontal="left" vertical="top" wrapText="1"/>
    </xf>
    <xf numFmtId="0" fontId="14" fillId="4" borderId="14" xfId="0" applyFont="1" applyFill="1" applyBorder="1" applyAlignment="1">
      <alignment horizontal="justify" vertical="top" wrapText="1"/>
    </xf>
    <xf numFmtId="0" fontId="22" fillId="0" borderId="0" xfId="0" applyFont="1" applyAlignment="1">
      <alignment horizontal="center" vertical="center" wrapText="1"/>
    </xf>
    <xf numFmtId="165" fontId="38" fillId="0" borderId="2" xfId="0" applyNumberFormat="1" applyFont="1" applyBorder="1" applyAlignment="1">
      <alignment horizontal="center" vertical="center" wrapText="1"/>
    </xf>
    <xf numFmtId="2" fontId="38" fillId="0" borderId="2" xfId="0" applyNumberFormat="1" applyFont="1" applyBorder="1" applyAlignment="1">
      <alignment horizontal="center" vertical="center" wrapText="1"/>
    </xf>
    <xf numFmtId="0" fontId="40" fillId="0" borderId="2" xfId="0" applyFont="1" applyBorder="1" applyAlignment="1">
      <alignment horizontal="left" vertical="center" wrapText="1"/>
    </xf>
    <xf numFmtId="4" fontId="38" fillId="0" borderId="6" xfId="0" applyNumberFormat="1" applyFont="1" applyBorder="1" applyAlignment="1">
      <alignment horizontal="center" vertical="center" wrapText="1"/>
    </xf>
    <xf numFmtId="4" fontId="38" fillId="0" borderId="12" xfId="0" applyNumberFormat="1" applyFont="1" applyBorder="1" applyAlignment="1">
      <alignment horizontal="center" vertical="center" wrapText="1"/>
    </xf>
    <xf numFmtId="4" fontId="38" fillId="0" borderId="8" xfId="0" applyNumberFormat="1" applyFont="1" applyBorder="1" applyAlignment="1">
      <alignment horizontal="center" vertical="center" wrapText="1"/>
    </xf>
  </cellXfs>
  <cellStyles count="51">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17 2 2" xfId="47"/>
    <cellStyle name="Обычный 17 3" xfId="43"/>
    <cellStyle name="Обычный 2" xfId="9"/>
    <cellStyle name="Обычный 2 2" xfId="10"/>
    <cellStyle name="Обычный 2 2 2" xfId="11"/>
    <cellStyle name="Обычный 2 2 2 2" xfId="40"/>
    <cellStyle name="Обычный 2 2 2 2 2" xfId="48"/>
    <cellStyle name="Обычный 2 2 2 3" xfId="44"/>
    <cellStyle name="Обычный 2 2 3" xfId="12"/>
    <cellStyle name="Обычный 2 3" xfId="13"/>
    <cellStyle name="Обычный 2 3 2" xfId="41"/>
    <cellStyle name="Обычный 2 3 2 2" xfId="49"/>
    <cellStyle name="Обычный 2 3 3" xfId="45"/>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8 2 2" xfId="50"/>
    <cellStyle name="Обычный 8 3" xfId="46"/>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26" Type="http://schemas.openxmlformats.org/officeDocument/2006/relationships/revisionLog" Target="revisionLog26.xml"/><Relationship Id="rId21" Type="http://schemas.openxmlformats.org/officeDocument/2006/relationships/revisionLog" Target="revisionLog21.xml"/><Relationship Id="rId42" Type="http://schemas.openxmlformats.org/officeDocument/2006/relationships/revisionLog" Target="revisionLog42.xml"/><Relationship Id="rId47" Type="http://schemas.openxmlformats.org/officeDocument/2006/relationships/revisionLog" Target="revisionLog47.xml"/><Relationship Id="rId63" Type="http://schemas.openxmlformats.org/officeDocument/2006/relationships/revisionLog" Target="revisionLog63.xml"/><Relationship Id="rId68" Type="http://schemas.openxmlformats.org/officeDocument/2006/relationships/revisionLog" Target="revisionLog68.xml"/><Relationship Id="rId84" Type="http://schemas.openxmlformats.org/officeDocument/2006/relationships/revisionLog" Target="revisionLog84.xml"/><Relationship Id="rId16" Type="http://schemas.openxmlformats.org/officeDocument/2006/relationships/revisionLog" Target="revisionLog16.xml"/><Relationship Id="rId11" Type="http://schemas.openxmlformats.org/officeDocument/2006/relationships/revisionLog" Target="revisionLog11.xml"/><Relationship Id="rId32" Type="http://schemas.openxmlformats.org/officeDocument/2006/relationships/revisionLog" Target="revisionLog32.xml"/><Relationship Id="rId37" Type="http://schemas.openxmlformats.org/officeDocument/2006/relationships/revisionLog" Target="revisionLog37.xml"/><Relationship Id="rId53" Type="http://schemas.openxmlformats.org/officeDocument/2006/relationships/revisionLog" Target="revisionLog53.xml"/><Relationship Id="rId58" Type="http://schemas.openxmlformats.org/officeDocument/2006/relationships/revisionLog" Target="revisionLog58.xml"/><Relationship Id="rId74" Type="http://schemas.openxmlformats.org/officeDocument/2006/relationships/revisionLog" Target="revisionLog74.xml"/><Relationship Id="rId79" Type="http://schemas.openxmlformats.org/officeDocument/2006/relationships/revisionLog" Target="revisionLog79.xml"/><Relationship Id="rId5" Type="http://schemas.openxmlformats.org/officeDocument/2006/relationships/revisionLog" Target="revisionLog5.xml"/><Relationship Id="rId19" Type="http://schemas.openxmlformats.org/officeDocument/2006/relationships/revisionLog" Target="revisionLog1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 Id="rId48" Type="http://schemas.openxmlformats.org/officeDocument/2006/relationships/revisionLog" Target="revisionLog48.xml"/><Relationship Id="rId56" Type="http://schemas.openxmlformats.org/officeDocument/2006/relationships/revisionLog" Target="revisionLog56.xml"/><Relationship Id="rId64" Type="http://schemas.openxmlformats.org/officeDocument/2006/relationships/revisionLog" Target="revisionLog64.xml"/><Relationship Id="rId69" Type="http://schemas.openxmlformats.org/officeDocument/2006/relationships/revisionLog" Target="revisionLog69.xml"/><Relationship Id="rId77" Type="http://schemas.openxmlformats.org/officeDocument/2006/relationships/revisionLog" Target="revisionLog77.xml"/><Relationship Id="rId8" Type="http://schemas.openxmlformats.org/officeDocument/2006/relationships/revisionLog" Target="revisionLog8.xml"/><Relationship Id="rId51" Type="http://schemas.openxmlformats.org/officeDocument/2006/relationships/revisionLog" Target="revisionLog51.xml"/><Relationship Id="rId72" Type="http://schemas.openxmlformats.org/officeDocument/2006/relationships/revisionLog" Target="revisionLog72.xml"/><Relationship Id="rId80" Type="http://schemas.openxmlformats.org/officeDocument/2006/relationships/revisionLog" Target="revisionLog80.xml"/><Relationship Id="rId85" Type="http://schemas.openxmlformats.org/officeDocument/2006/relationships/revisionLog" Target="revisionLog85.xml"/><Relationship Id="rId3" Type="http://schemas.openxmlformats.org/officeDocument/2006/relationships/revisionLog" Target="revisionLog3.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46" Type="http://schemas.openxmlformats.org/officeDocument/2006/relationships/revisionLog" Target="revisionLog46.xml"/><Relationship Id="rId59" Type="http://schemas.openxmlformats.org/officeDocument/2006/relationships/revisionLog" Target="revisionLog59.xml"/><Relationship Id="rId67" Type="http://schemas.openxmlformats.org/officeDocument/2006/relationships/revisionLog" Target="revisionLog67.xml"/><Relationship Id="rId20" Type="http://schemas.openxmlformats.org/officeDocument/2006/relationships/revisionLog" Target="revisionLog20.xml"/><Relationship Id="rId41" Type="http://schemas.openxmlformats.org/officeDocument/2006/relationships/revisionLog" Target="revisionLog41.xml"/><Relationship Id="rId54" Type="http://schemas.openxmlformats.org/officeDocument/2006/relationships/revisionLog" Target="revisionLog54.xml"/><Relationship Id="rId62" Type="http://schemas.openxmlformats.org/officeDocument/2006/relationships/revisionLog" Target="revisionLog62.xml"/><Relationship Id="rId70" Type="http://schemas.openxmlformats.org/officeDocument/2006/relationships/revisionLog" Target="revisionLog70.xml"/><Relationship Id="rId75" Type="http://schemas.openxmlformats.org/officeDocument/2006/relationships/revisionLog" Target="revisionLog75.xml"/><Relationship Id="rId83" Type="http://schemas.openxmlformats.org/officeDocument/2006/relationships/revisionLog" Target="revisionLog83.xml"/><Relationship Id="rId1" Type="http://schemas.openxmlformats.org/officeDocument/2006/relationships/revisionLog" Target="revisionLog1.xml"/><Relationship Id="rId6" Type="http://schemas.openxmlformats.org/officeDocument/2006/relationships/revisionLog" Target="revisionLog6.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49" Type="http://schemas.openxmlformats.org/officeDocument/2006/relationships/revisionLog" Target="revisionLog49.xml"/><Relationship Id="rId57" Type="http://schemas.openxmlformats.org/officeDocument/2006/relationships/revisionLog" Target="revisionLog57.xml"/><Relationship Id="rId10" Type="http://schemas.openxmlformats.org/officeDocument/2006/relationships/revisionLog" Target="revisionLog10.xml"/><Relationship Id="rId31" Type="http://schemas.openxmlformats.org/officeDocument/2006/relationships/revisionLog" Target="revisionLog31.xml"/><Relationship Id="rId44" Type="http://schemas.openxmlformats.org/officeDocument/2006/relationships/revisionLog" Target="revisionLog44.xml"/><Relationship Id="rId52" Type="http://schemas.openxmlformats.org/officeDocument/2006/relationships/revisionLog" Target="revisionLog52.xml"/><Relationship Id="rId60" Type="http://schemas.openxmlformats.org/officeDocument/2006/relationships/revisionLog" Target="revisionLog60.xml"/><Relationship Id="rId65" Type="http://schemas.openxmlformats.org/officeDocument/2006/relationships/revisionLog" Target="revisionLog65.xml"/><Relationship Id="rId73" Type="http://schemas.openxmlformats.org/officeDocument/2006/relationships/revisionLog" Target="revisionLog73.xml"/><Relationship Id="rId78" Type="http://schemas.openxmlformats.org/officeDocument/2006/relationships/revisionLog" Target="revisionLog78.xml"/><Relationship Id="rId81" Type="http://schemas.openxmlformats.org/officeDocument/2006/relationships/revisionLog" Target="revisionLog81.xml"/><Relationship Id="rId86" Type="http://schemas.openxmlformats.org/officeDocument/2006/relationships/revisionLog" Target="revisionLog86.xml"/><Relationship Id="rId4" Type="http://schemas.openxmlformats.org/officeDocument/2006/relationships/revisionLog" Target="revisionLog4.xml"/><Relationship Id="rId9" Type="http://schemas.openxmlformats.org/officeDocument/2006/relationships/revisionLog" Target="revisionLog9.xml"/><Relationship Id="rId13" Type="http://schemas.openxmlformats.org/officeDocument/2006/relationships/revisionLog" Target="revisionLog13.xml"/><Relationship Id="rId18" Type="http://schemas.openxmlformats.org/officeDocument/2006/relationships/revisionLog" Target="revisionLog18.xml"/><Relationship Id="rId39" Type="http://schemas.openxmlformats.org/officeDocument/2006/relationships/revisionLog" Target="revisionLog39.xml"/><Relationship Id="rId34" Type="http://schemas.openxmlformats.org/officeDocument/2006/relationships/revisionLog" Target="revisionLog34.xml"/><Relationship Id="rId50" Type="http://schemas.openxmlformats.org/officeDocument/2006/relationships/revisionLog" Target="revisionLog50.xml"/><Relationship Id="rId55" Type="http://schemas.openxmlformats.org/officeDocument/2006/relationships/revisionLog" Target="revisionLog55.xml"/><Relationship Id="rId76" Type="http://schemas.openxmlformats.org/officeDocument/2006/relationships/revisionLog" Target="revisionLog76.xml"/><Relationship Id="rId7" Type="http://schemas.openxmlformats.org/officeDocument/2006/relationships/revisionLog" Target="revisionLog7.xml"/><Relationship Id="rId71" Type="http://schemas.openxmlformats.org/officeDocument/2006/relationships/revisionLog" Target="revisionLog71.xml"/><Relationship Id="rId2" Type="http://schemas.openxmlformats.org/officeDocument/2006/relationships/revisionLog" Target="revisionLog2.xml"/><Relationship Id="rId29" Type="http://schemas.openxmlformats.org/officeDocument/2006/relationships/revisionLog" Target="revisionLog29.xml"/><Relationship Id="rId24" Type="http://schemas.openxmlformats.org/officeDocument/2006/relationships/revisionLog" Target="revisionLog24.xml"/><Relationship Id="rId40" Type="http://schemas.openxmlformats.org/officeDocument/2006/relationships/revisionLog" Target="revisionLog40.xml"/><Relationship Id="rId45" Type="http://schemas.openxmlformats.org/officeDocument/2006/relationships/revisionLog" Target="revisionLog45.xml"/><Relationship Id="rId66" Type="http://schemas.openxmlformats.org/officeDocument/2006/relationships/revisionLog" Target="revisionLog66.xml"/><Relationship Id="rId87" Type="http://schemas.openxmlformats.org/officeDocument/2006/relationships/revisionLog" Target="revisionLog87.xml"/><Relationship Id="rId61" Type="http://schemas.openxmlformats.org/officeDocument/2006/relationships/revisionLog" Target="revisionLog61.xml"/><Relationship Id="rId82" Type="http://schemas.openxmlformats.org/officeDocument/2006/relationships/revisionLog" Target="revisionLog8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8546A02-0A2E-406F-BEE9-2ADB4469C45B}" diskRevisions="1" revisionId="1020" version="3">
  <header guid="{D552EE2F-29FB-4AF7-8C56-F1318093E9E7}" dateTime="2016-04-01T11:33:57" maxSheetId="3" userName="Морычева Надежда Николаевна" r:id="rId1">
    <sheetIdMap count="2">
      <sheetId val="1"/>
      <sheetId val="2"/>
    </sheetIdMap>
  </header>
  <header guid="{E146E06C-E5C1-4473-8465-5F01A6B044C9}" dateTime="2016-04-01T11:43:00" maxSheetId="3" userName="User" r:id="rId2" minRId="1" maxRId="2">
    <sheetIdMap count="2">
      <sheetId val="1"/>
      <sheetId val="2"/>
    </sheetIdMap>
  </header>
  <header guid="{FB806740-A4C2-4264-9766-2C61EC11B4C1}" dateTime="2016-04-01T11:45:01" maxSheetId="3" userName="User" r:id="rId3" minRId="9">
    <sheetIdMap count="2">
      <sheetId val="1"/>
      <sheetId val="2"/>
    </sheetIdMap>
  </header>
  <header guid="{16515120-6074-4773-A40C-2A3F70425812}" dateTime="2016-04-01T12:07:25" maxSheetId="3" userName="User" r:id="rId4" minRId="10">
    <sheetIdMap count="2">
      <sheetId val="1"/>
      <sheetId val="2"/>
    </sheetIdMap>
  </header>
  <header guid="{B1936C6E-EB8B-4719-80E1-9D83E9E1AC3A}" dateTime="2016-04-01T12:09:24" maxSheetId="3" userName="User" r:id="rId5" minRId="11" maxRId="13">
    <sheetIdMap count="2">
      <sheetId val="1"/>
      <sheetId val="2"/>
    </sheetIdMap>
  </header>
  <header guid="{CC674FD7-81DA-4C11-8666-DD02846EA8E5}" dateTime="2016-04-01T12:24:54" maxSheetId="3" userName="Михальченко Светлана Николаевна" r:id="rId6" minRId="14" maxRId="41">
    <sheetIdMap count="2">
      <sheetId val="1"/>
      <sheetId val="2"/>
    </sheetIdMap>
  </header>
  <header guid="{DDE848E0-9299-4DCF-8F9C-70B83EBE5083}" dateTime="2016-04-01T12:25:07" maxSheetId="3" userName="Соловьёва Ольга Валерьевна" r:id="rId7" minRId="49" maxRId="66">
    <sheetIdMap count="2">
      <sheetId val="1"/>
      <sheetId val="2"/>
    </sheetIdMap>
  </header>
  <header guid="{7519DF3C-A2C5-49AD-A0F9-151264C26AA1}" dateTime="2016-04-01T12:13:07" maxSheetId="3" userName="User" r:id="rId8" minRId="71">
    <sheetIdMap count="2">
      <sheetId val="1"/>
      <sheetId val="2"/>
    </sheetIdMap>
  </header>
  <header guid="{ED3A5D6B-33EA-4E85-8FD4-C55ADB97E4A3}" dateTime="2016-04-01T12:28:07" maxSheetId="3" userName="Анастасия Вячеславовна" r:id="rId9" minRId="78" maxRId="82">
    <sheetIdMap count="2">
      <sheetId val="1"/>
      <sheetId val="2"/>
    </sheetIdMap>
  </header>
  <header guid="{2B010B2E-68AF-4F72-94AB-98B6C7A78743}" dateTime="2016-04-01T13:30:56" maxSheetId="3" userName="Коптеева Елена Анатольевна" r:id="rId10" minRId="90">
    <sheetIdMap count="2">
      <sheetId val="1"/>
      <sheetId val="2"/>
    </sheetIdMap>
  </header>
  <header guid="{68379CCE-A7CC-4023-8343-3EFC9610D410}" dateTime="2016-04-01T12:31:06" maxSheetId="3" userName="Михальченко Светлана Николаевна" r:id="rId11" minRId="95" maxRId="101">
    <sheetIdMap count="2">
      <sheetId val="1"/>
      <sheetId val="2"/>
    </sheetIdMap>
  </header>
  <header guid="{2ABDFF88-93B8-49B1-955C-845733B9D1A8}" dateTime="2016-04-01T12:32:15" maxSheetId="3" userName="Михальченко Светлана Николаевна" r:id="rId12" minRId="102">
    <sheetIdMap count="2">
      <sheetId val="1"/>
      <sheetId val="2"/>
    </sheetIdMap>
  </header>
  <header guid="{2518B8CC-1F54-432B-9442-73F882C5111D}" dateTime="2016-04-01T13:33:51" maxSheetId="3" userName="Коптеева Елена Анатольевна" r:id="rId13" minRId="103">
    <sheetIdMap count="2">
      <sheetId val="1"/>
      <sheetId val="2"/>
    </sheetIdMap>
  </header>
  <header guid="{4F5D816A-631D-4F39-B338-B973DF5D5D64}" dateTime="2016-04-01T12:40:08" maxSheetId="3" userName="Соловьёва Ольга Валерьевна" r:id="rId14" minRId="104" maxRId="107">
    <sheetIdMap count="2">
      <sheetId val="1"/>
      <sheetId val="2"/>
    </sheetIdMap>
  </header>
  <header guid="{A0AEFE96-D60B-471A-A8C6-377915621173}" dateTime="2016-04-01T12:34:37" maxSheetId="3" userName="User" r:id="rId15" minRId="108">
    <sheetIdMap count="2">
      <sheetId val="1"/>
      <sheetId val="2"/>
    </sheetIdMap>
  </header>
  <header guid="{2948A92D-38AA-44DB-AC1D-271F09B6830E}" dateTime="2016-04-01T13:52:42" maxSheetId="3" userName="Коптеева Елена Анатольевна" r:id="rId16" minRId="109" maxRId="111">
    <sheetIdMap count="2">
      <sheetId val="1"/>
      <sheetId val="2"/>
    </sheetIdMap>
  </header>
  <header guid="{727835D3-00CC-4E24-8691-4F3CB23BA843}" dateTime="2016-04-01T13:53:12" maxSheetId="3" userName="Коптеева Елена Анатольевна" r:id="rId17">
    <sheetIdMap count="2">
      <sheetId val="1"/>
      <sheetId val="2"/>
    </sheetIdMap>
  </header>
  <header guid="{E6E5AC77-AAE8-431F-A357-D910103AD8F2}" dateTime="2016-04-01T12:59:12" maxSheetId="3" userName="Михальченко Светлана Николаевна" r:id="rId18" minRId="116" maxRId="121">
    <sheetIdMap count="2">
      <sheetId val="1"/>
      <sheetId val="2"/>
    </sheetIdMap>
  </header>
  <header guid="{15A08BCB-CE20-4B9D-8D1C-D79F13F3F381}" dateTime="2016-04-01T13:42:35" maxSheetId="3" userName="User" r:id="rId19" minRId="129">
    <sheetIdMap count="2">
      <sheetId val="1"/>
      <sheetId val="2"/>
    </sheetIdMap>
  </header>
  <header guid="{60CBDC75-02C5-4116-83BF-06049E5CACD7}" dateTime="2016-04-01T13:55:06" maxSheetId="3" userName="User" r:id="rId20" minRId="130">
    <sheetIdMap count="2">
      <sheetId val="1"/>
      <sheetId val="2"/>
    </sheetIdMap>
  </header>
  <header guid="{16485CD1-CF81-4D73-9F9F-0AEFAC044E5D}" dateTime="2016-04-01T14:00:21" maxSheetId="3" userName="User" r:id="rId21" minRId="131" maxRId="132">
    <sheetIdMap count="2">
      <sheetId val="1"/>
      <sheetId val="2"/>
    </sheetIdMap>
  </header>
  <header guid="{F4BE1E26-0B6B-463F-949C-FE43A5254AEE}" dateTime="2016-04-01T14:01:39" maxSheetId="3" userName="User" r:id="rId22">
    <sheetIdMap count="2">
      <sheetId val="1"/>
      <sheetId val="2"/>
    </sheetIdMap>
  </header>
  <header guid="{9AB8B68B-A191-47B0-BB50-8FEE785D9CF5}" dateTime="2016-04-01T14:12:26" maxSheetId="3" userName="User" r:id="rId23" minRId="133">
    <sheetIdMap count="2">
      <sheetId val="1"/>
      <sheetId val="2"/>
    </sheetIdMap>
  </header>
  <header guid="{EE835AB1-883D-4FB7-9E38-9F00421311D0}" dateTime="2016-04-01T14:53:51" maxSheetId="3" userName="Михальченко Светлана Николаевна" r:id="rId24" minRId="140">
    <sheetIdMap count="2">
      <sheetId val="1"/>
      <sheetId val="2"/>
    </sheetIdMap>
  </header>
  <header guid="{D969DA96-A801-417C-BEDD-5F424EF93CF7}" dateTime="2016-04-01T15:04:53" maxSheetId="3" userName="Михальченко Светлана Николаевна" r:id="rId25" minRId="148">
    <sheetIdMap count="2">
      <sheetId val="1"/>
      <sheetId val="2"/>
    </sheetIdMap>
  </header>
  <header guid="{3EB7B00E-0163-4C0F-A3C6-F98C579E0344}" dateTime="2016-04-01T14:53:33" maxSheetId="3" userName="User" r:id="rId26" minRId="149" maxRId="155">
    <sheetIdMap count="2">
      <sheetId val="1"/>
      <sheetId val="2"/>
    </sheetIdMap>
  </header>
  <header guid="{FD4578A7-D4B0-4602-B747-FCF6001957CD}" dateTime="2016-04-01T15:10:14" maxSheetId="3" userName="Михальченко Светлана Николаевна" r:id="rId27" minRId="162" maxRId="164">
    <sheetIdMap count="2">
      <sheetId val="1"/>
      <sheetId val="2"/>
    </sheetIdMap>
  </header>
  <header guid="{F9E12EB6-9E23-4CAE-869C-9D2402FF49C1}" dateTime="2016-04-01T15:13:51" maxSheetId="3" userName="Михальченко Светлана Николаевна" r:id="rId28" minRId="165" maxRId="189">
    <sheetIdMap count="2">
      <sheetId val="1"/>
      <sheetId val="2"/>
    </sheetIdMap>
  </header>
  <header guid="{399C1A5B-2E59-4AEF-8098-FF9BD8F81EBB}" dateTime="2016-04-01T15:15:12" maxSheetId="3" userName="Анастасия Вячеславовна" r:id="rId29" minRId="197" maxRId="249">
    <sheetIdMap count="2">
      <sheetId val="1"/>
      <sheetId val="2"/>
    </sheetIdMap>
  </header>
  <header guid="{AD88927A-DCE5-4B66-A0D9-0ED1BF679221}" dateTime="2016-04-01T15:18:19" maxSheetId="3" userName="Анастасия Вячеславовна" r:id="rId30" minRId="257" maxRId="278">
    <sheetIdMap count="2">
      <sheetId val="1"/>
      <sheetId val="2"/>
    </sheetIdMap>
  </header>
  <header guid="{E1A239AD-DE6B-47D6-8546-E4C4B6A08BD9}" dateTime="2016-04-01T15:22:23" maxSheetId="3" userName="Морычева Надежда Николаевна" r:id="rId31" minRId="279">
    <sheetIdMap count="2">
      <sheetId val="1"/>
      <sheetId val="2"/>
    </sheetIdMap>
  </header>
  <header guid="{795795F2-B931-4A8F-9819-EC938051DF3F}" dateTime="2016-04-01T15:08:44" maxSheetId="3" userName="User" r:id="rId32" minRId="288">
    <sheetIdMap count="2">
      <sheetId val="1"/>
      <sheetId val="2"/>
    </sheetIdMap>
  </header>
  <header guid="{DCEBC228-F329-4705-9C8E-4BF5F37E2442}" dateTime="2016-04-01T15:09:22" maxSheetId="3" userName="User" r:id="rId33">
    <sheetIdMap count="2">
      <sheetId val="1"/>
      <sheetId val="2"/>
    </sheetIdMap>
  </header>
  <header guid="{EC0A1AF9-EE31-4EA9-8DC2-2E9429C2A4E8}" dateTime="2016-04-01T15:24:23" maxSheetId="3" userName="Морычева Надежда Николаевна" r:id="rId34">
    <sheetIdMap count="2">
      <sheetId val="1"/>
      <sheetId val="2"/>
    </sheetIdMap>
  </header>
  <header guid="{1BD1A10B-ACD1-44A6-B960-805925A47CA8}" dateTime="2016-04-01T15:26:34" maxSheetId="3" userName="Анастасия Вячеславовна" r:id="rId35" minRId="295" maxRId="296">
    <sheetIdMap count="2">
      <sheetId val="1"/>
      <sheetId val="2"/>
    </sheetIdMap>
  </header>
  <header guid="{9C19FD87-C7C1-453C-924E-D1139BE7BEF0}" dateTime="2016-04-01T15:28:09" maxSheetId="3" userName="Морычева Надежда Николаевна" r:id="rId36" minRId="304" maxRId="306">
    <sheetIdMap count="2">
      <sheetId val="1"/>
      <sheetId val="2"/>
    </sheetIdMap>
  </header>
  <header guid="{61981E1F-AC47-40B7-8A6C-75AB85D4C88A}" dateTime="2016-04-01T15:28:38" maxSheetId="3" userName="Морычева Надежда Николаевна" r:id="rId37" minRId="307">
    <sheetIdMap count="2">
      <sheetId val="1"/>
      <sheetId val="2"/>
    </sheetIdMap>
  </header>
  <header guid="{75FB55CE-7752-4977-B30A-C823F5310D91}" dateTime="2016-04-01T15:31:00" maxSheetId="3" userName="Морычева Надежда Николаевна" r:id="rId38">
    <sheetIdMap count="2">
      <sheetId val="1"/>
      <sheetId val="2"/>
    </sheetIdMap>
  </header>
  <header guid="{30767AE0-B29C-4E8C-ABE5-2F8915531342}" dateTime="2016-04-01T15:33:58" maxSheetId="3" userName="Морычева Надежда Николаевна" r:id="rId39" minRId="308" maxRId="309">
    <sheetIdMap count="2">
      <sheetId val="1"/>
      <sheetId val="2"/>
    </sheetIdMap>
  </header>
  <header guid="{C0EE6F9C-3487-4767-8DD6-3F3A7EFF02CE}" dateTime="2016-04-01T15:37:08" maxSheetId="3" userName="Морычева Надежда Николаевна" r:id="rId40">
    <sheetIdMap count="2">
      <sheetId val="1"/>
      <sheetId val="2"/>
    </sheetIdMap>
  </header>
  <header guid="{EBC1D4F1-8BAF-4018-A311-D18DADBB3760}" dateTime="2016-04-01T15:43:37" maxSheetId="3" userName="Морычева Надежда Николаевна" r:id="rId41" minRId="310" maxRId="312">
    <sheetIdMap count="2">
      <sheetId val="1"/>
      <sheetId val="2"/>
    </sheetIdMap>
  </header>
  <header guid="{29252AEB-2D87-43B9-81D9-E92C811740D4}" dateTime="2016-04-01T15:46:19" maxSheetId="3" userName="Морычева Надежда Николаевна" r:id="rId42" minRId="320">
    <sheetIdMap count="2">
      <sheetId val="1"/>
      <sheetId val="2"/>
    </sheetIdMap>
  </header>
  <header guid="{FB04C877-0960-4E10-8EBC-8AD86B682CE2}" dateTime="2016-04-01T15:49:56" maxSheetId="3" userName="Михальченко Светлана Николаевна" r:id="rId43" minRId="321" maxRId="495">
    <sheetIdMap count="2">
      <sheetId val="1"/>
      <sheetId val="2"/>
    </sheetIdMap>
  </header>
  <header guid="{04FCF400-D27D-4670-B390-92D823DE4149}" dateTime="2016-04-01T16:10:05" maxSheetId="3" userName="Михальченко Светлана Николаевна" r:id="rId44" minRId="503" maxRId="570">
    <sheetIdMap count="2">
      <sheetId val="1"/>
      <sheetId val="2"/>
    </sheetIdMap>
  </header>
  <header guid="{637D63F4-CFA4-4967-A9EC-BA018EA0A011}" dateTime="2016-04-01T16:11:01" maxSheetId="3" userName="Морычева Надежда Николаевна" r:id="rId45" minRId="578">
    <sheetIdMap count="2">
      <sheetId val="1"/>
      <sheetId val="2"/>
    </sheetIdMap>
  </header>
  <header guid="{136F30C4-6293-490F-8BD7-EAD94DEBA618}" dateTime="2016-04-01T16:12:56" maxSheetId="3" userName="Морычева Надежда Николаевна" r:id="rId46" minRId="579" maxRId="580">
    <sheetIdMap count="2">
      <sheetId val="1"/>
      <sheetId val="2"/>
    </sheetIdMap>
  </header>
  <header guid="{8A904D8F-EDB3-4AAC-876B-D4EFBCF2A4CB}" dateTime="2016-04-01T16:14:58" maxSheetId="3" userName="Морычева Надежда Николаевна" r:id="rId47" minRId="581" maxRId="587">
    <sheetIdMap count="2">
      <sheetId val="1"/>
      <sheetId val="2"/>
    </sheetIdMap>
  </header>
  <header guid="{21600C67-D149-42AE-B17E-91E3F7D00CC2}" dateTime="2016-04-01T16:15:57" maxSheetId="3" userName="Морычева Надежда Николаевна" r:id="rId48">
    <sheetIdMap count="2">
      <sheetId val="1"/>
      <sheetId val="2"/>
    </sheetIdMap>
  </header>
  <header guid="{743FD0D5-4F93-469D-B113-0F728E6D6369}" dateTime="2016-04-01T16:23:56" maxSheetId="3" userName="Морычева Надежда Николаевна" r:id="rId49" minRId="602" maxRId="606">
    <sheetIdMap count="2">
      <sheetId val="1"/>
      <sheetId val="2"/>
    </sheetIdMap>
  </header>
  <header guid="{875BF415-5EBF-499D-AC2A-A8D4EE10B7D9}" dateTime="2016-04-01T16:10:25" maxSheetId="3" userName="User" r:id="rId50" minRId="614" maxRId="622">
    <sheetIdMap count="2">
      <sheetId val="1"/>
      <sheetId val="2"/>
    </sheetIdMap>
  </header>
  <header guid="{EF57FD80-1183-462E-AF08-4A4EA5F4593E}" dateTime="2016-04-01T16:25:17" maxSheetId="3" userName="Морычева Надежда Николаевна" r:id="rId51" minRId="629" maxRId="633">
    <sheetIdMap count="2">
      <sheetId val="1"/>
      <sheetId val="2"/>
    </sheetIdMap>
  </header>
  <header guid="{F4ACEA46-91D7-433B-AA75-10265D00FBC2}" dateTime="2016-04-01T16:14:00" maxSheetId="3" userName="User" r:id="rId52">
    <sheetIdMap count="2">
      <sheetId val="1"/>
      <sheetId val="2"/>
    </sheetIdMap>
  </header>
  <header guid="{E823DF2D-66E3-4796-985B-AB19A68DF675}" dateTime="2016-04-01T16:29:53" maxSheetId="3" userName="Морычева Надежда Николаевна" r:id="rId53" minRId="641" maxRId="665">
    <sheetIdMap count="2">
      <sheetId val="1"/>
      <sheetId val="2"/>
    </sheetIdMap>
  </header>
  <header guid="{C46509A9-374E-4BDC-B9E1-A6401A775F93}" dateTime="2016-04-01T16:31:52" maxSheetId="3" userName="Морычева Надежда Николаевна" r:id="rId54" minRId="673" maxRId="708">
    <sheetIdMap count="2">
      <sheetId val="1"/>
      <sheetId val="2"/>
    </sheetIdMap>
  </header>
  <header guid="{B2BA84BF-6545-42D6-89D8-9C0A4DECC540}" dateTime="2016-04-01T16:34:15" maxSheetId="3" userName="Морычева Надежда Николаевна" r:id="rId55" minRId="709" maxRId="733">
    <sheetIdMap count="2">
      <sheetId val="1"/>
      <sheetId val="2"/>
    </sheetIdMap>
  </header>
  <header guid="{C8BF9818-A0A6-4ADB-A569-D1290FB88858}" dateTime="2016-04-01T16:36:50" maxSheetId="3" userName="Морычева Надежда Николаевна" r:id="rId56">
    <sheetIdMap count="2">
      <sheetId val="1"/>
      <sheetId val="2"/>
    </sheetIdMap>
  </header>
  <header guid="{761B172A-233C-4D4C-AEC0-61587582D67D}" dateTime="2016-04-01T16:37:02" maxSheetId="3" userName="Морычева Надежда Николаевна" r:id="rId57">
    <sheetIdMap count="2">
      <sheetId val="1"/>
      <sheetId val="2"/>
    </sheetIdMap>
  </header>
  <header guid="{8554A51D-7EB3-48BB-90A5-EB0F00FE3D3D}" dateTime="2016-04-01T16:37:42" maxSheetId="3" userName="Морычева Надежда Николаевна" r:id="rId58">
    <sheetIdMap count="2">
      <sheetId val="1"/>
      <sheetId val="2"/>
    </sheetIdMap>
  </header>
  <header guid="{825794F8-E05A-4077-85D4-2FD17C2E9991}" dateTime="2016-04-01T16:23:10" maxSheetId="3" userName="User" r:id="rId59" minRId="734" maxRId="740">
    <sheetIdMap count="2">
      <sheetId val="1"/>
      <sheetId val="2"/>
    </sheetIdMap>
  </header>
  <header guid="{707838C4-697B-4ECD-A0C6-8F7C4ABC6932}" dateTime="2016-04-01T16:30:05" maxSheetId="3" userName="User" r:id="rId60">
    <sheetIdMap count="2">
      <sheetId val="1"/>
      <sheetId val="2"/>
    </sheetIdMap>
  </header>
  <header guid="{EEB7BAFD-B38E-4770-BD90-F8122CE37CB0}" dateTime="2016-04-01T16:51:19" maxSheetId="3" userName="Морычева Надежда Николаевна" r:id="rId61">
    <sheetIdMap count="2">
      <sheetId val="1"/>
      <sheetId val="2"/>
    </sheetIdMap>
  </header>
  <header guid="{D87A45B8-BF27-4254-BE00-6C4E54F5CB04}" dateTime="2016-04-01T16:52:13" maxSheetId="3" userName="Морычева Надежда Николаевна" r:id="rId62" minRId="741" maxRId="744">
    <sheetIdMap count="2">
      <sheetId val="1"/>
      <sheetId val="2"/>
    </sheetIdMap>
  </header>
  <header guid="{8D780DE1-5938-435A-8A62-F71F85127A22}" dateTime="2016-04-01T16:52:43" maxSheetId="3" userName="Морычева Надежда Николаевна" r:id="rId63" minRId="745">
    <sheetIdMap count="2">
      <sheetId val="1"/>
      <sheetId val="2"/>
    </sheetIdMap>
  </header>
  <header guid="{E8CABA15-C4C9-4442-AD71-18495667159B}" dateTime="2016-04-01T16:53:02" maxSheetId="3" userName="Морычева Надежда Николаевна" r:id="rId64">
    <sheetIdMap count="2">
      <sheetId val="1"/>
      <sheetId val="2"/>
    </sheetIdMap>
  </header>
  <header guid="{21951FB7-CA09-49E2-B037-A61499560F0F}" dateTime="2016-04-01T16:56:10" maxSheetId="3" userName="Морычева Надежда Николаевна" r:id="rId65" minRId="746" maxRId="748">
    <sheetIdMap count="2">
      <sheetId val="1"/>
      <sheetId val="2"/>
    </sheetIdMap>
  </header>
  <header guid="{129D2489-927B-42B8-88A8-5D813B7EB7D3}" dateTime="2016-04-01T16:51:36" maxSheetId="3" userName="User" r:id="rId66" minRId="749" maxRId="812">
    <sheetIdMap count="2">
      <sheetId val="1"/>
      <sheetId val="2"/>
    </sheetIdMap>
  </header>
  <header guid="{2EB4508D-8522-42F0-825A-9D2ED69D10AC}" dateTime="2016-04-01T17:19:15" maxSheetId="3" userName="Михальченко Светлана Николаевна" r:id="rId67" minRId="820">
    <sheetIdMap count="2">
      <sheetId val="1"/>
      <sheetId val="2"/>
    </sheetIdMap>
  </header>
  <header guid="{2EBB2AB8-430D-4CBB-B4DE-0A10728504C3}" dateTime="2016-04-01T17:06:33" maxSheetId="3" userName="User" r:id="rId68" minRId="828">
    <sheetIdMap count="2">
      <sheetId val="1"/>
      <sheetId val="2"/>
    </sheetIdMap>
  </header>
  <header guid="{3FE81AEA-EC97-4D4A-983F-380EC86363A7}" dateTime="2016-04-04T12:40:28" maxSheetId="3" userName="User" r:id="rId69" minRId="829" maxRId="837">
    <sheetIdMap count="2">
      <sheetId val="1"/>
      <sheetId val="2"/>
    </sheetIdMap>
  </header>
  <header guid="{6B0AC2B3-13FF-471F-B6EE-1CCCE83881B8}" dateTime="2016-04-04T16:03:22" maxSheetId="3" userName="User" r:id="rId70" minRId="845" maxRId="850">
    <sheetIdMap count="2">
      <sheetId val="1"/>
      <sheetId val="2"/>
    </sheetIdMap>
  </header>
  <header guid="{DD7B9B15-DA26-41B8-A7CC-33BA4740B43B}" dateTime="2016-04-04T16:10:19" maxSheetId="3" userName="User" r:id="rId71" minRId="858">
    <sheetIdMap count="2">
      <sheetId val="1"/>
      <sheetId val="2"/>
    </sheetIdMap>
  </header>
  <header guid="{54EAC667-A9A6-4139-8C2B-F45DB1E45802}" dateTime="2016-04-04T16:17:29" maxSheetId="3" userName="User" r:id="rId72">
    <sheetIdMap count="2">
      <sheetId val="1"/>
      <sheetId val="2"/>
    </sheetIdMap>
  </header>
  <header guid="{D0C4D71A-390E-4496-B547-A552BD1F3F2C}" dateTime="2016-04-04T16:21:19" maxSheetId="3" userName="User" r:id="rId73" minRId="859">
    <sheetIdMap count="2">
      <sheetId val="1"/>
      <sheetId val="2"/>
    </sheetIdMap>
  </header>
  <header guid="{200A5373-9195-4D63-B2D6-610F243EE815}" dateTime="2016-04-04T17:54:19" maxSheetId="3" userName="Коптеева Елена Анатольевна" r:id="rId74" minRId="867" maxRId="877">
    <sheetIdMap count="2">
      <sheetId val="1"/>
      <sheetId val="2"/>
    </sheetIdMap>
  </header>
  <header guid="{B59FE262-CF13-44BB-BB17-157888FD0FA9}" dateTime="2016-04-04T16:40:30" maxSheetId="3" userName="User" r:id="rId75" minRId="882">
    <sheetIdMap count="2">
      <sheetId val="1"/>
      <sheetId val="2"/>
    </sheetIdMap>
  </header>
  <header guid="{527EA604-7698-46BA-BD8C-DE4B68027111}" dateTime="2016-04-04T16:46:35" maxSheetId="3" userName="User" r:id="rId76" minRId="890">
    <sheetIdMap count="2">
      <sheetId val="1"/>
      <sheetId val="2"/>
    </sheetIdMap>
  </header>
  <header guid="{B4DC4A1C-D030-4525-94D4-00980A90E898}" dateTime="2016-04-04T18:01:42" maxSheetId="3" userName="Коптеева Елена Анатольевна" r:id="rId77" minRId="891" maxRId="892">
    <sheetIdMap count="2">
      <sheetId val="1"/>
      <sheetId val="2"/>
    </sheetIdMap>
  </header>
  <header guid="{3678909B-7E49-413C-A49E-D41A4744210B}" dateTime="2016-04-04T17:38:33" maxSheetId="3" userName="User" r:id="rId78" minRId="893" maxRId="894">
    <sheetIdMap count="2">
      <sheetId val="1"/>
      <sheetId val="2"/>
    </sheetIdMap>
  </header>
  <header guid="{AAF4A20D-6D08-4CEE-888F-A2F656DE852C}" dateTime="2016-04-05T08:30:58" maxSheetId="3" userName="User" r:id="rId79" minRId="895" maxRId="923">
    <sheetIdMap count="2">
      <sheetId val="1"/>
      <sheetId val="2"/>
    </sheetIdMap>
  </header>
  <header guid="{93E93874-55F7-49B7-AC0D-B9EA7F98B9E0}" dateTime="2016-04-05T08:36:52" maxSheetId="3" userName="User" r:id="rId80" minRId="932" maxRId="933">
    <sheetIdMap count="2">
      <sheetId val="1"/>
      <sheetId val="2"/>
    </sheetIdMap>
  </header>
  <header guid="{2A95A4D7-7BD6-40E5-8804-C1B10B0F562F}" dateTime="2016-04-05T09:38:43" maxSheetId="3" userName="User" r:id="rId81" minRId="934">
    <sheetIdMap count="2">
      <sheetId val="1"/>
      <sheetId val="2"/>
    </sheetIdMap>
  </header>
  <header guid="{9EA6EF42-C3C8-4B4F-A16E-B3033DDC9149}" dateTime="2016-04-05T11:58:58" maxSheetId="3" userName="User" r:id="rId82" minRId="935" maxRId="991">
    <sheetIdMap count="2">
      <sheetId val="1"/>
      <sheetId val="2"/>
    </sheetIdMap>
  </header>
  <header guid="{0FB16416-7084-486B-BDC2-DC37714BEE7D}" dateTime="2016-04-05T12:16:07" maxSheetId="3" userName="User" r:id="rId83">
    <sheetIdMap count="2">
      <sheetId val="1"/>
      <sheetId val="2"/>
    </sheetIdMap>
  </header>
  <header guid="{260963EC-23E0-47C2-A513-2CEEE8E4491F}" dateTime="2016-04-05T16:53:25" maxSheetId="3" userName="User" r:id="rId84" minRId="1008">
    <sheetIdMap count="2">
      <sheetId val="1"/>
      <sheetId val="2"/>
    </sheetIdMap>
  </header>
  <header guid="{0D05C194-BA81-445E-A6A7-D8D18C5C592D}" dateTime="2016-04-06T15:21:00" maxSheetId="3" userName="User" r:id="rId85">
    <sheetIdMap count="2">
      <sheetId val="1"/>
      <sheetId val="2"/>
    </sheetIdMap>
  </header>
  <header guid="{5FFECFCF-CB80-4E0D-A289-52B4F2AB1D9A}" dateTime="2016-04-06T15:21:53" maxSheetId="3" userName="User" r:id="rId86" minRId="1017" maxRId="1018">
    <sheetIdMap count="2">
      <sheetId val="1"/>
      <sheetId val="2"/>
    </sheetIdMap>
  </header>
  <header guid="{08546A02-0A2E-406F-BEE9-2ADB4469C45B}" dateTime="2016-04-08T11:43:00" maxSheetId="3" userName="User" r:id="rId87" minRId="1019" maxRId="1020">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 sId="1">
    <oc r="S332" t="inlineStr">
      <is>
        <t>Постановлением Администрации города от 20.02.2016 № 1253 "Об утверждении перечня получателей субсидий и объема предоставляемых субсидий на поддержку сельскохозяйственного производства" 500 тыс. рублей на развитие материально-технической базы зарезервированы до определения получателей субсидий. Письмами от 02.12.2015 № 30-01-08-495/15-0-0 и от 22.12.2015 № 30-01-08-495/15-1-0 комитетом по управлению имуществом в Департамент природных ресурсов и несырьевого сектора экономики были направлены обращения о перераспределении денежных средств по иным мероприятиям.</t>
      </is>
    </oc>
    <nc r="S332" t="inlineStr">
      <is>
        <t>Постановлением Администрации города от 20.02.2016 № 1253 "Об утверждении перечня получателей субсидий и объема предоставляемых субсидий на поддержку сельскохозяйственного производства" 500 тыс. рублей на развитие материально-технической базы зарезервированы до определения получателей субсидий. Письмами от 02.12.2015 № 30-01-08-495/15-0-0 и от 22.12.2015 № 30-01-08-495/15-1-0, от 17.03.2016 № 30-01-08-755/16-0-0 комитетом по управлению имуществом в Департамент природных ресурсов и несырьевого сектора экономики были направлены обращения о перераспределении денежных средств по иным мероприятиям.</t>
      </is>
    </nc>
  </rcc>
  <rcv guid="{2F7AC811-CA37-46E3-866E-6E10DF43054A}" action="delete"/>
  <rdn rId="0" localSheetId="1" customView="1" name="Z_2F7AC811_CA37_46E3_866E_6E10DF43054A_.wvu.FilterData" hidden="1" oldHidden="1">
    <formula>'на 01.04.2016'!$A$9:$T$1124</formula>
    <oldFormula>'на 01.04.2016'!$A$9:$T$1124</oldFormula>
  </rdn>
  <rdn rId="0" localSheetId="2" customView="1" name="Z_2F7AC811_CA37_46E3_866E_6E10DF43054A_.wvu.PrintArea" hidden="1" oldHidden="1">
    <formula>перечень!$A$1:$J$33</formula>
    <oldFormula>перечень!$A$1:$J$33</oldFormula>
  </rdn>
  <rdn rId="0" localSheetId="2" customView="1" name="Z_2F7AC811_CA37_46E3_866E_6E10DF43054A_.wvu.PrintTitles" hidden="1" oldHidden="1">
    <formula>перечень!$3:$3</formula>
    <oldFormula>перечень!$3:$3</oldFormula>
  </rdn>
  <rdn rId="0" localSheetId="2" customView="1" name="Z_2F7AC811_CA37_46E3_866E_6E10DF43054A_.wvu.FilterData" hidden="1" oldHidden="1">
    <formula>перечень!$A$3:$D$29</formula>
    <oldFormula>перечень!$A$3:$D$29</oldFormula>
  </rdn>
  <rcv guid="{2F7AC811-CA37-46E3-866E-6E10DF43054A}"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7:S94">
    <dxf>
      <fill>
        <patternFill>
          <bgColor theme="6" tint="0.59999389629810485"/>
        </patternFill>
      </fill>
    </dxf>
  </rfmt>
  <rcc rId="95" sId="1" numFmtId="4">
    <oc r="G68">
      <v>2676.01</v>
    </oc>
    <nc r="G68"/>
  </rcc>
  <rcc rId="96" sId="1" numFmtId="4">
    <oc r="H68">
      <v>2676.01</v>
    </oc>
    <nc r="H68"/>
  </rcc>
  <rcc rId="97" sId="1" numFmtId="4">
    <oc r="I68">
      <v>528.67999999999995</v>
    </oc>
    <nc r="I68"/>
  </rcc>
  <rcc rId="98" sId="1" numFmtId="4">
    <oc r="K68">
      <v>528.67999999999995</v>
    </oc>
    <nc r="K68"/>
  </rcc>
  <rcc rId="99" sId="1" numFmtId="4">
    <oc r="N68">
      <v>2676.01</v>
    </oc>
    <nc r="N68"/>
  </rcc>
  <rfmt sheetId="1" sqref="J68:M68" start="0" length="2147483647">
    <dxf>
      <font>
        <color theme="0"/>
      </font>
    </dxf>
  </rfmt>
  <rcc rId="100" sId="1">
    <oc r="K140">
      <f>281.07+852.29</f>
    </oc>
    <nc r="K140">
      <f>1517.73+528.68</f>
    </nc>
  </rcc>
  <rcc rId="101" sId="1">
    <oc r="S137" t="inlineStr">
      <is>
        <t>ДГХ - План 5 113,76 тыс. руб. 
Зарегистрированы бюджетные обязательства на сумму 3 622,04 тыс. руб.
Оплачены коммунальные услуги за январь 2016 в сумме 852,29 тыс. руб.
Оплата производится в соответствии с заключенным контрактом.
ДО - План 2 676,01 тыс. руб. 
Исполнено 281,07 тыс. руб.
Расходы запланированы на 1-4 кварталы 2016 года.</t>
      </is>
    </oc>
    <nc r="S137" t="inlineStr">
      <is>
        <t>ДГХ - План 5 113,76 тыс. руб. 
Зарегистрированы бюджетные обязательства на сумму 3 622,04 тыс. руб.
Оплачены коммунальные услуги за январь 2016 в сумме 852,29 тыс. руб.
Оплата производится в соответствии с заключенным контрактом.
ДО - План 2 676,01 тыс. руб. 
Исполнено 528,68 тыс. руб.
Расходы запланированы на 1-4 кварталы 2016 года.</t>
      </is>
    </nc>
  </rcc>
  <rfmt sheetId="1" sqref="A137:S142">
    <dxf>
      <fill>
        <patternFill>
          <bgColor theme="6" tint="0.59999389629810485"/>
        </patternFill>
      </fill>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 sId="1">
    <oc r="S137" t="inlineStr">
      <is>
        <t>ДГХ - План 5 113,76 тыс. руб. 
Зарегистрированы бюджетные обязательства на сумму 3 622,04 тыс. руб.
Оплачены коммунальные услуги за январь 2016 в сумме 852,29 тыс. руб.
Оплата производится в соответствии с заключенным контрактом.
ДО - План 2 676,01 тыс. руб. 
Исполнено 528,68 тыс. руб.
Расходы запланированы на 1-4 кварталы 2016 года.</t>
      </is>
    </oc>
    <nc r="S137" t="inlineStr">
      <is>
        <t>ДГХ - План 5 113,76 тыс. руб. 
Зарегистрированы бюджетные обязательства на сумму 3 622,04 тыс. руб.
Оплачены коммунальные услуги за январь-февраль 2016 в сумме 1517,73 тыс. руб.
Оплата производится в соответствии с заключенным контрактом.
ДО - План 2 676,01 тыс. руб. 
Исполнено 528,68 тыс. руб.
Расходы запланированы на 1-4 кварталы 2016 года.</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32:S337">
    <dxf>
      <fill>
        <patternFill>
          <bgColor theme="8" tint="0.79998168889431442"/>
        </patternFill>
      </fill>
    </dxf>
  </rfmt>
  <rcc rId="103" sId="1">
    <oc r="S338" t="inlineStr">
      <is>
        <t>Постановлением Администрации города от 20.02.2016 № 1253 утвержден перечень получателей субсидии и объем предоставляемых субсидий на поддержку сельскохозяйственного производства.
Комитетом по управлению имуществом подготовлен проект дополнительного соглашения с ООО "Сургутский рыбхоз" на 2016 год, который в настоящее время находится на согласовании в структурных подразделениях Администрации города.
По состоянию на 01.03.2016  заявлений о предоставлении субсидий не поступало.
14.01.2016 поступило заявление о выходе ИП Патрушев Н.А. из перечня участников государственной программы "Развитие агропромышленного комплекса и рынков сельскохозяйственной продукции, сырья и продовольствия в ХМАО-Югре в 2016-2020 годах"</t>
      </is>
    </oc>
    <nc r="S338" t="inlineStr">
      <is>
        <t>Постановлением Администрации города от 20.02.2016 № 1253 утвержден перечень получателей субсидии и объем предоставляемых субсидий на поддержку сельскохозяйственного производства.
Комитетом по управлению имуществом закоючено дополнительное соглашение с ООО "Сургутский рыбхоз" на 2016 год.
По состоянию на 01.04.2016  заявлений о предоставлении субсидий не поступало.
14.01.2016 поступило заявление о выходе ИП Патрушев Н.А. из перечня участников государственной программы "Развитие агропромышленного комплекса и рынков сельскохозяйственной продукции, сырья и продовольствия в ХМАО-Югре в 2016-2020 годах"</t>
      </is>
    </nc>
  </rcc>
  <rfmt sheetId="1" sqref="A338:S343">
    <dxf>
      <fill>
        <patternFill>
          <bgColor theme="8" tint="0.79998168889431442"/>
        </patternFill>
      </fill>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4" sId="1" numFmtId="4">
    <oc r="H406">
      <v>7717.6</v>
    </oc>
    <nc r="H406">
      <v>8233.1200000000008</v>
    </nc>
  </rcc>
  <rcc rId="105" sId="1" numFmtId="4">
    <nc r="I406">
      <v>515.52</v>
    </nc>
  </rcc>
  <rcc rId="106" sId="1">
    <oc r="S404" t="inlineStr">
      <is>
        <t>По состоянию на 01.03.2016 в списке участников данной подпрограммы числится 72 молодые семьи. Соглашение о финансировании подпрограммы на 2016 год в Администрацию города от Департамента строительства ХМАО - Югры не поступало, средства федерального и окружного бюджета в бюджет города  не поступали. На 2016 год перешли обязательства по предоставлению социальной выплаты одной молодой семье, получившей Свидетельство со сроком действия до 28.07.2016, в рамках соглашения 2015 года  на сумму 605,8 тыс. руб. С учетом средств федерального и окружного бюджета (уточненный план) планируется в 2016 году предоставить социальную выплату (субсидию) 11 молодым семьям.</t>
      </is>
    </oc>
    <nc r="S404" t="inlineStr">
      <is>
        <t>По состоянию на 01.04.2016 в списке участников данной подпрограммы числится 69 молодых семей.  Ориетировочный срок заключения соглашения  о финансировании подпрограммы III  квартал 2016 года. Согласно уведомления Департамента финансов ХМАО - Югры от 29.02.2016 № 707 доведены средства окружного бюджета в размере 515 524,74 рубля, на исполнение переходящих обязательств в отношении одной молодой семьи, получившей Свидетельство 28.12.2015 (по соглашению 2015 года). Социальная выплата участнику подпрограммы 2015 будет перечислена после поступления в бюджет города средств федерального бюджета. Согласно уточненного плана планируется в 2016 году предоставить социальную выплату (субсидию) 10 молодым семьям (участникам 2016 года) и 1 молодой семье (участнику 2015 года).</t>
      </is>
    </nc>
  </rcc>
  <rfmt sheetId="1" sqref="J404" start="0" length="2147483647">
    <dxf>
      <font>
        <color auto="1"/>
      </font>
    </dxf>
  </rfmt>
  <rfmt sheetId="1" sqref="J404:M404" start="0" length="2147483647">
    <dxf>
      <font>
        <color auto="1"/>
      </font>
    </dxf>
  </rfmt>
  <rcc rId="107" sId="1">
    <oc r="S416" t="inlineStr">
      <is>
        <t>В списке граждан, имеющих право на получение субсидии за счет средств федерального бюджета по городу Сургуту на 01.01.2016 состоит 512 человека. От общего числа состоящих на учёте граждан, имеющих право на получение субсидии из федерального бюджета, желание получить субсидии в 2016 году выразило 58 человек. Согласно установленного Порядка (постановление Правительство ХМАО-Югры от 10.10.2006 № 237) при поступлении субвенций из федерального бюджета в субъект Департаментом строительства ХМАО-Югры будет сформирован и утвержден Сводный список граждан - получателей субсидии из федерального бюджета в 2016 году.  С учетом средств федерального бюджета (уточненный план) планируется в 2016 году предоставить субсидию 10 льготополучателям.</t>
      </is>
    </oc>
    <nc r="S416" t="inlineStr">
      <is>
        <t>В списке граждан, имеющих право на получение субсидии за счет средств федерального бюджета по городу Сургуту на 01.01.2016 состоит 512 человека. От общего числа состоящих на учёте граждан, имеющих право на получение субсидии из федерального бюджета, желание получить субсидии в 2016 году выразило 58 человек. Согласно установленного Порядка (постановление Правительство ХМАО-Югры от 10.10.2006 № 237) при поступлении субвенций из федерального бюджета в субъект, Департаментом строительства ХМАО-Югры будет сформирован и утвержден Сводный список граждан - получателей субсидии из федерального бюджета в 2016 году.  Согласно уточненного плана планируется в 2016 году предоставить субсидию 10 льготополучателям. Направление субвенций из федерального бюджета в бюджет города в целях предоставления гражданам субсидий  не предусматривает заключение соглашения о финансировании.  На 01.04.2016 субвенции из федерального бюджета в бюджет города не поступали.</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 sId="1">
    <oc r="G281">
      <f>G287+G316</f>
    </oc>
    <nc r="G281">
      <f>G287+G316</f>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 sId="1" numFmtId="4">
    <oc r="I564">
      <v>2167.9</v>
    </oc>
    <nc r="I564">
      <v>4335.8100000000004</v>
    </nc>
  </rcc>
  <rcc rId="110" sId="1">
    <oc r="S560" t="inlineStr">
      <is>
        <t>Из бюджета муниципального образования - 15 085,66 тыс. руб., из них 675,00 тыс. руб. в части софинансирования:
1) Техническое обслуживание АПК "Безопасный город" - 14 896,94 тыс. руб.:
 - заключён контракт №  1-16-МК от 07.12.2015 на 1 полугодие 2016 года на сумму 13 007,42 тыс. руб. за счёт бюджета МО, из них 675,00 тыс. руб. за счёт софинансирования.
По состоянию на 01.03.2016 оплата произведена в размере 2167,9 тыс. руб.
 - 1 889,52 тыс. руб. - после выделения дополнительного финансирования на содержание АПК "Безопасный город" во 2 полугодии будет организован аукцион, ориентировочные сроки заключения контракта  июнь 2016 года. 
2) Приобретение расходных материалов и запасных частей для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- 188,72 тыс. руб.
Субсидия из бюджета автономного округа - 2 700 тыс. руб.:
1) Услуги по приему, обработке и доставке заказных писем с уведомлением: 
 - заключён контракт № 6-16-МК от 01.02.2016 на 1 734,15 тыс. руб.; 
- 35,55 тыс. руб. планируется заключение договора на март 2016 года, оплата- июль 2016 года.
 2) Приобретение бумаги и конвертов для рассылки писем:
 - 230,30 тыс. руб. - аукцион запланирован на май 2016 года, заключение контракта - июнь 2016 года, оплата - июль 2016 года.
3) Приобретение расходных материалов и запасных частей для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- 700 тыс. руб.</t>
      </is>
    </oc>
    <nc r="S560" t="inlineStr">
      <is>
        <r>
          <t xml:space="preserve">Из бюджета муниципального образования - 15 085,66 тыс. руб., из них 675,00 тыс. руб. в части софинансирования:
1) Техническое обслуживание АПК "Безопасный город" - 14 896,94 тыс. руб.:
 - заключён контракт №  1-16-МК от 07.12.2015 на 1 полугодие 2016 года на сумму 13 007,42 тыс. руб. за счёт бюджета МО, из них 486,30 тыс. руб. за счёт софинансирования.
По состоянию на 01.04.2016 оплата произведена в размере 4335,81 тыс. руб.
 - 1 889,52 тыс. руб. - после выделения дополнительного финансирования на содержание АПК "Безопасный город" во 2 полугодии будет организован аукцион, ориентировочные сроки заключения контракта июнь 2016 года. 
2) Приобретение расходных материалов и запасных частей для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- 188,72 тыс. руб.
Субсидия из бюджета автономного округа - 2 700 тыс. руб.:
1) Услуги по приему, обработке и доставке заказных писем с уведомлением: 
 - заключён контракт № 6-16-МК от 01.02.2016 на 1 734,15 тыс. руб.; 
</t>
        </r>
        <r>
          <rPr>
            <sz val="18"/>
            <color rgb="FFFF0000"/>
            <rFont val="Times New Roman"/>
            <family val="1"/>
            <charset val="204"/>
          </rPr>
          <t>- 35,55 тыс. руб. планируется заключение договора на март 2016 года, оплата- июль 2016 года.</t>
        </r>
        <r>
          <rPr>
            <sz val="18"/>
            <rFont val="Times New Roman"/>
            <family val="1"/>
            <charset val="204"/>
          </rPr>
          <t xml:space="preserve">
 </t>
        </r>
        <r>
          <rPr>
            <sz val="18"/>
            <color rgb="FFFF0000"/>
            <rFont val="Times New Roman"/>
            <family val="1"/>
            <charset val="204"/>
          </rPr>
          <t>2) Приобретение бумаги и конвертов для рассылки писем:
 - 230,30 тыс. руб. - аукцион запланирован на май 2016 года, заключение контракта - июнь 2016 года, оплата - июль 2016 года.</t>
        </r>
        <r>
          <rPr>
            <sz val="18"/>
            <rFont val="Times New Roman"/>
            <family val="1"/>
            <charset val="204"/>
          </rPr>
          <t xml:space="preserve">
3) Приобретение расходных материалов и запасных частей для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- 700 тыс. руб.</t>
        </r>
      </is>
    </nc>
  </rcc>
  <rcc rId="111" sId="1">
    <oc r="S566" t="inlineStr">
      <is>
        <t xml:space="preserve">Объемы финансирования  доведены в сумме -  912 тыс. руб. в том числе:
Субсидия из бюджета автономного округа в сумме 638,4 тыс. руб. предусмотрена на:
1) личное страхование народных дружинников  - 35,2 тыс. руб. (исполнение обязательств - сентябрь 2016);
2) материальное стимулирование граждан, являющихся членами народных дружин  - 603,2 тыс. руб. в том числе:
- по итогам работы за 6 месяцев  - 300,6 тыс. руб. (исполнение обязательств  - июль 2016);
- по итогам работы за 11 месяцев  - 302,6 тыс. руб. (исполнение обязательств  - декабрь 2016) 
Субсидия из бюджета муниципального образования в сумме 273,6 тыс. руб. предусмотрена на:
1) приобретение форменной одежды  - 100 тыс. руб. (исполнение обязательств - март 2016);
2) приобретение удостоверений  - 30 тыс. руб.(исполнение обязательств - март 2016); 
3) материальное стимулирование граждан, являющихся членами народных дружин  - 143,60 тыс. руб. в том числе:  
- по итогам работы за 6 месяцев  - 71,8 тыс. руб. (исполнение обязательств  - июль2016);
- по итогам работы за 11 месяцев  - 71,8 тыс. руб. (исполнение обязательств  - декабрь 2016) </t>
      </is>
    </oc>
    <nc r="S566" t="inlineStr">
      <is>
        <t xml:space="preserve">Объемы финансирования  доведены в сумме -  912 тыс. руб. в том числе:
Субсидия из бюджета автономного округа в сумме 638,4 тыс. руб. предусмотрена на:
1) личное страхование народных дружинников  - 35,2 тыс. руб. (исполнение обязательств - сентябрь 2016);
2) материальное стимулирование граждан, являющихся членами народных дружин  - 603,2 тыс. руб. в том числе:
- по итогам работы за 6 месяцев  - 300,6 тыс. руб. (исполнение обязательств  - июль 2016);
- по итогам работы за 11 месяцев  - 302,6 тыс. руб. (исполнение обязательств  - декабрь 2016) 
Субсидия из бюджета муниципального образования в сумме 273,6 тыс. руб. предусмотрена на:
1) приобретение форменной одежды  - 100 тыс. руб. (исполнение обязательств - март 2016);
2) приобретение удостоверений  - 30 тыс. руб.(исполнение обязательств - март 2016); 
3) материальное стимулирование граждан, являющихся членами народных дружин  - 143,60 тыс. руб. в том числе:  
- по итогам работы за 6 месяцев  - 71,8 тыс. руб. (исполнение обязательств  - июль 2016);
- по итогам работы за 11 месяцев  - 71,8 тыс. руб. (исполнение обязательств  - декабрь 2016) </t>
      </is>
    </nc>
  </rcc>
  <rcv guid="{2F7AC811-CA37-46E3-866E-6E10DF43054A}" action="delete"/>
  <rdn rId="0" localSheetId="1" customView="1" name="Z_2F7AC811_CA37_46E3_866E_6E10DF43054A_.wvu.FilterData" hidden="1" oldHidden="1">
    <formula>'на 01.04.2016'!$A$9:$T$1124</formula>
    <oldFormula>'на 01.04.2016'!$A$9:$T$1124</oldFormula>
  </rdn>
  <rdn rId="0" localSheetId="2" customView="1" name="Z_2F7AC811_CA37_46E3_866E_6E10DF43054A_.wvu.PrintArea" hidden="1" oldHidden="1">
    <formula>перечень!$A$1:$J$33</formula>
    <oldFormula>перечень!$A$1:$J$33</oldFormula>
  </rdn>
  <rdn rId="0" localSheetId="2" customView="1" name="Z_2F7AC811_CA37_46E3_866E_6E10DF43054A_.wvu.PrintTitles" hidden="1" oldHidden="1">
    <formula>перечень!$3:$3</formula>
    <oldFormula>перечень!$3:$3</oldFormula>
  </rdn>
  <rdn rId="0" localSheetId="2" customView="1" name="Z_2F7AC811_CA37_46E3_866E_6E10DF43054A_.wvu.FilterData" hidden="1" oldHidden="1">
    <formula>перечень!$A$3:$D$29</formula>
    <oldFormula>перечень!$A$3:$D$29</oldFormula>
  </rdn>
  <rcv guid="{2F7AC811-CA37-46E3-866E-6E10DF43054A}"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60:S571">
    <dxf>
      <fill>
        <patternFill>
          <bgColor theme="8" tint="0.79998168889431442"/>
        </patternFill>
      </fill>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73:S178">
    <dxf>
      <fill>
        <patternFill>
          <bgColor theme="6" tint="0.59999389629810485"/>
        </patternFill>
      </fill>
    </dxf>
  </rfmt>
  <rcc rId="116" sId="1">
    <nc r="I170">
      <f>533.24</f>
    </nc>
  </rcc>
  <rcc rId="117" sId="1">
    <nc r="I169">
      <f>533.24</f>
    </nc>
  </rcc>
  <rcc rId="118" sId="1">
    <nc r="K169">
      <f>533.24</f>
    </nc>
  </rcc>
  <rcc rId="119" sId="1">
    <nc r="K170">
      <f>533.24</f>
    </nc>
  </rcc>
  <rfmt sheetId="1" sqref="M169:M170" start="0" length="2147483647">
    <dxf>
      <font>
        <color auto="1"/>
      </font>
    </dxf>
  </rfmt>
  <rcc rId="120" sId="1">
    <oc r="S167" t="inlineStr">
      <is>
        <t xml:space="preserve">ДО:   План  - 105 422,75 тыс. руб.
в том числе:
 - приобретение путевок за счет средств окружного бюджета - 63 688,7 тыс. руб.;
 - организация питания за счет средств окружного бюджета - 26 298,64 тыс. руб.;
 - организация питания за счет средств местного бюджета - 15 435,41 тыс. руб.
Из них:
- 63 688,70 тыс. руб. - осуществляется подготовка конкурсной документации на приобретение путевок за счет средств субвенции на организацию отдыха и оздоровления детей.
- 27 740,69 тыс. руб. -  подготовка конкурсной документации на оказание услуг по организации питания детей в оздоровительных лагерях с дневным пребыванием на базе образовательных учреждений в период летних, осенних каникул  будет осуществляется в следующих отчетных периодах (средств субсидии и местного бюджета,
</t>
      </is>
    </oc>
    <nc r="S167" t="inlineStr">
      <is>
        <t xml:space="preserve">ДО:   План  - 105 422,75 тыс. руб.
в том числе:
 - приобретение путевок за счет средств окружного бюджета - 63 688,7 тыс. руб.;
 - организация питания за счет средств окружного бюджета - 26 298,64 тыс. руб.;
 - организация питания за счет средств местного бюджета - 15 435,41 тыс. руб.
Из них:
- 1 066,48 тыс. руб. - освоено;
- 63 688,70 тыс. руб. - осуществляется подготовка конкурсной документации на приобретение путевок за счет средств субвенции на организацию отдыха и оздоровления детей.
- 27 740,69 тыс. руб. -  подготовка конкурсной документации на оказание услуг по организации питания детей в оздоровительных лагерях с дневным пребыванием на базе образовательных учреждений в период летних, осенних каникул  будет осуществляется в следующих отчетных периодах (средств субсидии и местного бюджета,
</t>
      </is>
    </nc>
  </rcc>
  <rcc rId="121" sId="1" quotePrefix="1">
    <oc r="S169" t="inlineStr">
      <is>
        <t>- 10 863,24 тыс. руб. - остаток от доведенного объема средств субсидии на оплату стоимости питания детям школьного возраста в оздоровительных лагерях с дневным пребыванием детей. В департамент социального развития ХМАО-Югры будет направлено письмо с просьбой о перераспределении данных средств на организацию отдыха и оздоровления детей на приобретение путевок.
- 2 682,84 тыс. руб. - заключены договора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
- 447,28 тыс. руб. - осуществляется подготовка договоров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t>
      </is>
    </oc>
    <nc r="S169" t="inlineStr">
      <is>
        <t>- 10 863,24 тыс. руб. - остаток от доведенного объема средств субсидии на оплату стоимости питания детям школьного возраста в оздоровительных лагерях с дневным пребыванием детей. В департамент социального развития ХМАО-Югры будет направлено письмо от 16.02.2016 с просьбой о перераспределении данных средств на организацию отдыха и оздоровления детей на приобретение путевок.
- 2 682,84 тыс. руб. - заключены договора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
- 447,28 тыс. руб. - осуществляется подготовка договоров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t>
      </is>
    </nc>
  </rcc>
  <rcv guid="{D7BC8E82-4392-4806-9DAE-D94253790B9C}" action="delete"/>
  <rdn rId="0" localSheetId="1" customView="1" name="Z_D7BC8E82_4392_4806_9DAE_D94253790B9C_.wvu.PrintArea" hidden="1" oldHidden="1">
    <formula>'на 01.04.2016'!$A$1:$CH$917</formula>
    <oldFormula>'на 01.04.2016'!$A$1:$CH$917</oldFormula>
  </rdn>
  <rdn rId="0" localSheetId="1" customView="1" name="Z_D7BC8E82_4392_4806_9DAE_D94253790B9C_.wvu.PrintTitles" hidden="1" oldHidden="1">
    <formula>'на 01.04.2016'!$7:$9</formula>
    <oldFormula>'на 01.04.2016'!$7:$9</oldFormula>
  </rdn>
  <rdn rId="0" localSheetId="1" customView="1" name="Z_D7BC8E82_4392_4806_9DAE_D94253790B9C_.wvu.Cols" hidden="1" oldHidden="1">
    <formula>'на 01.04.2016'!$D:$F,'на 01.04.2016'!$Q:$R,'на 01.04.2016'!$T:$CV</formula>
    <oldFormula>'на 01.04.2016'!$D:$F,'на 01.04.2016'!$Q:$R,'на 01.04.2016'!$T:$CV</oldFormula>
  </rdn>
  <rdn rId="0" localSheetId="1" customView="1" name="Z_D7BC8E82_4392_4806_9DAE_D94253790B9C_.wvu.FilterData" hidden="1" oldHidden="1">
    <formula>'на 01.04.2016'!$A$9:$T$1124</formula>
    <oldFormula>'на 01.04.2016'!$A$9:$T$1124</oldFormula>
  </rdn>
  <rdn rId="0" localSheetId="2" customView="1" name="Z_D7BC8E82_4392_4806_9DAE_D94253790B9C_.wvu.PrintArea" hidden="1" oldHidden="1">
    <formula>перечень!$A$1:$J$33</formula>
    <oldFormula>перечень!$A$1:$J$33</oldFormula>
  </rdn>
  <rdn rId="0" localSheetId="2" customView="1" name="Z_D7BC8E82_4392_4806_9DAE_D94253790B9C_.wvu.PrintTitles" hidden="1" oldHidden="1">
    <formula>перечень!$3:$3</formula>
    <oldFormula>перечень!$3:$3</oldFormula>
  </rdn>
  <rdn rId="0" localSheetId="2" customView="1" name="Z_D7BC8E82_4392_4806_9DAE_D94253790B9C_.wvu.FilterData" hidden="1" oldHidden="1">
    <formula>перечень!$A$3:$D$29</formula>
    <oldFormula>перечень!$A$3:$D$29</oldFormula>
  </rdn>
  <rcv guid="{D7BC8E82-4392-4806-9DAE-D94253790B9C}"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43:XFD248">
    <dxf>
      <fill>
        <patternFill>
          <bgColor rgb="FFFFFF00"/>
        </patternFill>
      </fill>
    </dxf>
  </rfmt>
  <rcc rId="129" sId="1" numFmtId="4">
    <oc r="K574">
      <v>1740.24</v>
    </oc>
    <nc r="K574">
      <v>1791</v>
    </nc>
  </rcc>
  <rfmt sheetId="1" sqref="K574" start="0" length="2147483647">
    <dxf>
      <font>
        <color rgb="FFFF0000"/>
      </font>
    </dxf>
  </rfmt>
  <rfmt sheetId="1" sqref="A572:XFD577">
    <dxf>
      <fill>
        <patternFill>
          <bgColor rgb="FFFFFF00"/>
        </patternFill>
      </fill>
    </dxf>
  </rfmt>
  <rfmt sheetId="1" sqref="A584:XFD595">
    <dxf>
      <fill>
        <patternFill>
          <bgColor rgb="FFFFFF00"/>
        </patternFill>
      </fill>
    </dxf>
  </rfmt>
  <rfmt sheetId="1" sqref="A578:XFD583">
    <dxf>
      <fill>
        <patternFill>
          <bgColor rgb="FFFFFF00"/>
        </patternFill>
      </fill>
    </dxf>
  </rfmt>
  <rfmt sheetId="1" sqref="A548:P553">
    <dxf>
      <fill>
        <patternFill>
          <bgColor theme="5" tint="0.79998168889431442"/>
        </patternFill>
      </fill>
    </dxf>
  </rfmt>
  <rfmt sheetId="1" sqref="A566:P571">
    <dxf>
      <fill>
        <patternFill>
          <bgColor rgb="FFFFFF00"/>
        </patternFill>
      </fill>
    </dxf>
  </rfmt>
  <rfmt sheetId="1" sqref="I564" start="0" length="2147483647">
    <dxf>
      <font>
        <color rgb="FFFF0000"/>
      </font>
    </dxf>
  </rfmt>
  <rfmt sheetId="1" sqref="K564" start="0" length="2147483647">
    <dxf>
      <font>
        <color rgb="FFFF0000"/>
      </font>
    </dxf>
  </rfmt>
  <rfmt sheetId="1" sqref="I564:K564" start="0" length="2147483647">
    <dxf>
      <font>
        <color auto="1"/>
      </font>
    </dxf>
  </rfmt>
  <rfmt sheetId="1" sqref="S560:S565" start="0" length="2147483647">
    <dxf>
      <font>
        <color rgb="FFFF0000"/>
      </font>
    </dxf>
  </rfmt>
  <rfmt sheetId="1" sqref="A560:P565">
    <dxf>
      <fill>
        <patternFill>
          <bgColor rgb="FFFFFF00"/>
        </patternFill>
      </fill>
    </dxf>
  </rfmt>
  <rfmt sheetId="1" sqref="S548:S553">
    <dxf>
      <fill>
        <patternFill>
          <bgColor rgb="FFFFFF00"/>
        </patternFill>
      </fill>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870:XFD875">
    <dxf>
      <fill>
        <patternFill>
          <bgColor rgb="FFFFFF00"/>
        </patternFill>
      </fill>
    </dxf>
  </rfmt>
  <rcc rId="1" sId="1">
    <oc r="S870" t="inlineStr">
      <is>
        <t>В соответствии с планом-графиком срок размещения заказа  - март 2016, срок исполнения контракта - декабрь 2016.  Расходы запланированы на 2-4 кварталы 2016 года.</t>
      </is>
    </oc>
    <nc r="S870" t="inlineStr">
      <is>
        <r>
          <t xml:space="preserve">В соответствии с планом-графиком </t>
        </r>
        <r>
          <rPr>
            <sz val="18"/>
            <color rgb="FFFF0000"/>
            <rFont val="Times New Roman"/>
            <family val="1"/>
            <charset val="204"/>
          </rPr>
          <t xml:space="preserve">срок размещения заказа  - март 2016, </t>
        </r>
        <r>
          <rPr>
            <sz val="18"/>
            <rFont val="Times New Roman"/>
            <family val="2"/>
            <charset val="204"/>
          </rPr>
          <t>срок исполнения контракта - декабрь 2016.  Расходы запланированы на 2-4 кварталы 2016 года.</t>
        </r>
      </is>
    </nc>
  </rcc>
  <rcc rId="2" sId="1">
    <oc r="S876" t="inlineStr">
      <is>
        <t>Средства будут освоены в течение года.</t>
      </is>
    </oc>
    <nc r="S876" t="inlineStr">
      <is>
        <t>Документация на проведение аукциона в электронной форме на выполнение работ по обустройству данного объекта направлена в ДЭП для согласования. Предполагаемая дата проведения аукциона в электронной форме - апрель 2016 года.</t>
      </is>
    </nc>
  </rcc>
  <rfmt sheetId="1" sqref="A876:XFD881">
    <dxf>
      <fill>
        <patternFill>
          <bgColor rgb="FFFFFF00"/>
        </patternFill>
      </fill>
    </dxf>
  </rfmt>
  <rcv guid="{D20DFCFE-63F9-4265-B37B-4F36C46DF159}" action="delete"/>
  <rdn rId="0" localSheetId="1" customView="1" name="Z_D20DFCFE_63F9_4265_B37B_4F36C46DF159_.wvu.PrintArea" hidden="1" oldHidden="1">
    <formula>'на 01.04.2016'!$A$1:$S$1139</formula>
  </rdn>
  <rdn rId="0" localSheetId="1" customView="1" name="Z_D20DFCFE_63F9_4265_B37B_4F36C46DF159_.wvu.Cols" hidden="1" oldHidden="1">
    <formula>'на 01.04.2016'!$D:$F,'на 01.04.2016'!$Q:$R</formula>
    <oldFormula>'на 01.04.2016'!$D:$F,'на 01.04.2016'!$Q:$R</oldFormula>
  </rdn>
  <rdn rId="0" localSheetId="1" customView="1" name="Z_D20DFCFE_63F9_4265_B37B_4F36C46DF159_.wvu.FilterData" hidden="1" oldHidden="1">
    <formula>'на 01.04.2016'!$A$9:$T$1124</formula>
    <oldFormula>'на 01.04.2016'!$A$9:$T$1124</oldFormula>
  </rdn>
  <rdn rId="0" localSheetId="2" customView="1" name="Z_D20DFCFE_63F9_4265_B37B_4F36C46DF159_.wvu.PrintArea" hidden="1" oldHidden="1">
    <formula>перечень!$A$1:$J$33</formula>
    <oldFormula>перечень!$A$1:$J$33</oldFormula>
  </rdn>
  <rdn rId="0" localSheetId="2" customView="1" name="Z_D20DFCFE_63F9_4265_B37B_4F36C46DF159_.wvu.PrintTitles" hidden="1" oldHidden="1">
    <formula>перечень!$3:$3</formula>
    <oldFormula>перечень!$3:$3</oldFormula>
  </rdn>
  <rdn rId="0" localSheetId="2" customView="1" name="Z_D20DFCFE_63F9_4265_B37B_4F36C46DF159_.wvu.FilterData" hidden="1" oldHidden="1">
    <formula>перечень!$A$3:$D$29</formula>
    <oldFormula>перечень!$A$3:$D$29</oldFormula>
  </rdn>
  <rcv guid="{D20DFCFE-63F9-4265-B37B-4F36C46DF159}"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S560:S565" start="0" length="2147483647">
    <dxf>
      <font>
        <color rgb="FFFF0000"/>
      </font>
    </dxf>
  </rfmt>
  <rfmt sheetId="1" sqref="S566:S571">
    <dxf>
      <fill>
        <patternFill>
          <bgColor rgb="FFFFFF00"/>
        </patternFill>
      </fill>
    </dxf>
  </rfmt>
  <rfmt sheetId="1" sqref="A554:XFD559">
    <dxf>
      <fill>
        <patternFill>
          <bgColor rgb="FFFFFF00"/>
        </patternFill>
      </fill>
    </dxf>
  </rfmt>
  <rfmt sheetId="1" sqref="J552" start="0" length="2147483647">
    <dxf>
      <font>
        <color auto="1"/>
      </font>
    </dxf>
  </rfmt>
  <rfmt sheetId="1" sqref="L552" start="0" length="2147483647">
    <dxf>
      <font>
        <color auto="1"/>
      </font>
    </dxf>
  </rfmt>
  <rfmt sheetId="1" sqref="M552" start="0" length="2147483647">
    <dxf>
      <font>
        <color auto="1"/>
      </font>
    </dxf>
  </rfmt>
  <rfmt sheetId="1" sqref="J558 L558 M558" start="0" length="2147483647">
    <dxf>
      <font>
        <color auto="1"/>
      </font>
    </dxf>
  </rfmt>
  <rfmt sheetId="1" sqref="S155:S160" start="0" length="2147483647">
    <dxf>
      <font>
        <color rgb="FFFF0000"/>
      </font>
    </dxf>
  </rfmt>
  <rcc rId="130" sId="1" numFmtId="4">
    <oc r="K163">
      <v>16975.52</v>
    </oc>
    <nc r="K163">
      <v>17290.52</v>
    </nc>
  </rcc>
  <rfmt sheetId="1" sqref="K163" start="0" length="2147483647">
    <dxf>
      <font>
        <color rgb="FFFF0000"/>
      </font>
    </dxf>
  </rfmt>
  <rfmt sheetId="1" sqref="A155:XFD160">
    <dxf>
      <fill>
        <patternFill>
          <bgColor rgb="FFFFFF00"/>
        </patternFill>
      </fill>
    </dxf>
  </rfmt>
  <rfmt sheetId="1" sqref="A161:XFD166">
    <dxf>
      <fill>
        <patternFill>
          <bgColor rgb="FFFFFF00"/>
        </patternFill>
      </fill>
    </dxf>
  </rfmt>
  <rfmt sheetId="1" sqref="A191:XFD196">
    <dxf>
      <fill>
        <patternFill>
          <bgColor rgb="FFFFFF00"/>
        </patternFill>
      </fill>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 sId="1">
    <oc r="S155" t="inlineStr">
      <is>
        <t>По состоянию на 01.04.2016 произведена выплата вознаграждения приемным родителям за январь-февраль 2016 года.
Ежемесячная выплата вознаграждения приемным родителям производится планомерно в течение всего финансового года.  
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t>
      </is>
    </oc>
    <nc r="S155" t="inlineStr">
      <is>
        <t>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 
В 2016 году планируется выполнить ремонт 5 квартир. Расходы запланированы на 2-4 кварталы 2016 года. В соответствии с планом графиком срок размещения заказа - август 2016 (ремонт 3 квартир на сумму 2 067,84 тыс. руб.), срок исполнения контракта  - декабрь 2016 года.</t>
      </is>
    </nc>
  </rcc>
  <rcc rId="132" sId="1">
    <oc r="S179" t="inlineStr">
      <is>
        <t>Кассовый план I кв. - 4 391,28 тыс.руб.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oc>
    <nc r="S179" t="inlineStr">
      <is>
        <t>Кассовый план I кв. - 4 391,28 тыс. 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nc>
  </rcc>
  <rfmt sheetId="1" sqref="A179:XFD184">
    <dxf>
      <fill>
        <patternFill>
          <bgColor rgb="FFFFFF00"/>
        </patternFill>
      </fill>
    </dxf>
  </rfmt>
  <rfmt sheetId="1" sqref="A185:XFD190">
    <dxf>
      <fill>
        <patternFill>
          <bgColor rgb="FFFFFF00"/>
        </patternFill>
      </fill>
    </dxf>
  </rfmt>
  <rfmt sheetId="1" sqref="M152" start="0" length="2147483647">
    <dxf>
      <font>
        <color auto="1"/>
      </font>
    </dxf>
  </rfmt>
  <rfmt sheetId="1" sqref="S143:S148">
    <dxf>
      <fill>
        <patternFill>
          <bgColor rgb="FFFFFF00"/>
        </patternFill>
      </fill>
    </dxf>
  </rfmt>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49:XFD154">
    <dxf>
      <fill>
        <patternFill>
          <bgColor rgb="FFFFFF00"/>
        </patternFill>
      </fill>
    </dxf>
  </rfmt>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 sId="1">
    <oc r="S155" t="inlineStr">
      <is>
        <t>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 
В 2016 году планируется выполнить ремонт 5 квартир. Расходы запланированы на 2-4 кварталы 2016 года. В соответствии с планом графиком срок размещения заказа - август 2016 (ремонт 3 квартир на сумму 2 067,84 тыс. руб.), срок исполнения контракта  - декабрь 2016 года.</t>
      </is>
    </oc>
    <nc r="S155" t="inlineStr">
      <is>
        <r>
          <rPr>
            <sz val="17"/>
            <rFont val="Times New Roman"/>
            <family val="1"/>
            <charset val="204"/>
          </rPr>
          <t xml:space="preserve">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 </t>
        </r>
        <r>
          <rPr>
            <sz val="17"/>
            <color rgb="FFFF0000"/>
            <rFont val="Times New Roman"/>
            <family val="1"/>
            <charset val="204"/>
          </rPr>
          <t xml:space="preserve">
В 2016 году планируется выполнить ремонт в 5 квартирах. Расходы запланированы на 2-4 кварталы 2016 года. В соответствии с планом графиком сроки  размещения заказа:
- июнь 2016 (ремонт 2 квартир на сумму 870,07 тыс.руб.), срок исполнения контракта  - сентябрь 2016; 
- август 2016 (ремонт 3 квартир на сумму 2 067,84 тыс.руб.), срок исполнения контракта  - декабрь 2016.
Заключен договор от 21.03.2016 № 61 с ООО "ИЦ Сургутстройцена" на выполнение работ по проверке сметы на ремонт жилого помещения пр.Комсомольский,44/2 кв.59 (для детей сирот и детей, оставшихся без попечения родителей) с 21.03.16-30.03.16, на сумму 3,03 тыс.руб.</t>
        </r>
      </is>
    </nc>
  </rcc>
  <rfmt sheetId="1" sqref="S155:S160" start="0" length="2147483647">
    <dxf>
      <font>
        <color auto="1"/>
      </font>
    </dxf>
  </rfmt>
  <rcv guid="{D20DFCFE-63F9-4265-B37B-4F36C46DF159}" action="delete"/>
  <rdn rId="0" localSheetId="1" customView="1" name="Z_D20DFCFE_63F9_4265_B37B_4F36C46DF159_.wvu.PrintArea" hidden="1" oldHidden="1">
    <formula>'на 01.04.2016'!$A$1:$S$1139</formula>
    <oldFormula>'на 01.04.2016'!$A$1:$S$1139</oldFormula>
  </rdn>
  <rdn rId="0" localSheetId="1" customView="1" name="Z_D20DFCFE_63F9_4265_B37B_4F36C46DF159_.wvu.Cols" hidden="1" oldHidden="1">
    <formula>'на 01.04.2016'!$D:$F,'на 01.04.2016'!$Q:$R</formula>
    <oldFormula>'на 01.04.2016'!$D:$F,'на 01.04.2016'!$Q:$R</oldFormula>
  </rdn>
  <rdn rId="0" localSheetId="1" customView="1" name="Z_D20DFCFE_63F9_4265_B37B_4F36C46DF159_.wvu.FilterData" hidden="1" oldHidden="1">
    <formula>'на 01.04.2016'!$A$9:$T$1124</formula>
    <oldFormula>'на 01.04.2016'!$A$9:$T$1124</oldFormula>
  </rdn>
  <rdn rId="0" localSheetId="2" customView="1" name="Z_D20DFCFE_63F9_4265_B37B_4F36C46DF159_.wvu.PrintArea" hidden="1" oldHidden="1">
    <formula>перечень!$A$1:$J$33</formula>
    <oldFormula>перечень!$A$1:$J$33</oldFormula>
  </rdn>
  <rdn rId="0" localSheetId="2" customView="1" name="Z_D20DFCFE_63F9_4265_B37B_4F36C46DF159_.wvu.PrintTitles" hidden="1" oldHidden="1">
    <formula>перечень!$3:$3</formula>
    <oldFormula>перечень!$3:$3</oldFormula>
  </rdn>
  <rdn rId="0" localSheetId="2" customView="1" name="Z_D20DFCFE_63F9_4265_B37B_4F36C46DF159_.wvu.FilterData" hidden="1" oldHidden="1">
    <formula>перечень!$A$3:$D$29</formula>
    <oldFormula>перечень!$A$3:$D$29</oldFormula>
  </rdn>
  <rcv guid="{D20DFCFE-63F9-4265-B37B-4F36C46DF159}"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 sId="1" quotePrefix="1">
    <oc r="S169" t="inlineStr">
      <is>
        <t>- 10 863,24 тыс. руб. - остаток от доведенного объема средств субсидии на оплату стоимости питания детям школьного возраста в оздоровительных лагерях с дневным пребыванием детей. В департамент социального развития ХМАО-Югры будет направлено письмо от 16.02.2016 с просьбой о перераспределении данных средств на организацию отдыха и оздоровления детей на приобретение путевок.
- 2 682,84 тыс. руб. - заключены договора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
- 447,28 тыс. руб. - осуществляется подготовка договоров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t>
      </is>
    </oc>
    <nc r="S169" t="inlineStr">
      <is>
        <r>
          <t xml:space="preserve">- 10 863,24 тыс. руб. - остаток от доведенного объема средств субсидии на оплату стоимости питания детям школьного возраста в оздоровительных лагерях с дневным пребыванием детей. В департамент социального развития ХМАО-Югры будет направлено письмо </t>
        </r>
        <r>
          <rPr>
            <sz val="18"/>
            <color rgb="FFFF0000"/>
            <rFont val="Times New Roman"/>
            <family val="1"/>
            <charset val="204"/>
          </rPr>
          <t>от 16.02.2016 с просьбой о перераспределении данных средств на организацию отдыха и оздоровления детей на приобретение путевок.</t>
        </r>
        <r>
          <rPr>
            <sz val="18"/>
            <rFont val="Times New Roman"/>
            <family val="2"/>
            <charset val="204"/>
          </rPr>
          <t xml:space="preserve">
- 2 682,84 тыс. руб. - заключены договора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
- 447,28 тыс. руб. - осуществляется подготовка договоров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t>
        </r>
      </is>
    </nc>
  </rcc>
  <rfmt sheetId="1" sqref="A167:S172">
    <dxf>
      <fill>
        <patternFill>
          <bgColor theme="6" tint="0.59999389629810485"/>
        </patternFill>
      </fill>
    </dxf>
  </rfmt>
  <rcv guid="{D7BC8E82-4392-4806-9DAE-D94253790B9C}" action="delete"/>
  <rdn rId="0" localSheetId="1" customView="1" name="Z_D7BC8E82_4392_4806_9DAE_D94253790B9C_.wvu.PrintArea" hidden="1" oldHidden="1">
    <formula>'на 01.04.2016'!$A$1:$CH$917</formula>
    <oldFormula>'на 01.04.2016'!$A$1:$CH$917</oldFormula>
  </rdn>
  <rdn rId="0" localSheetId="1" customView="1" name="Z_D7BC8E82_4392_4806_9DAE_D94253790B9C_.wvu.PrintTitles" hidden="1" oldHidden="1">
    <formula>'на 01.04.2016'!$7:$9</formula>
    <oldFormula>'на 01.04.2016'!$7:$9</oldFormula>
  </rdn>
  <rdn rId="0" localSheetId="1" customView="1" name="Z_D7BC8E82_4392_4806_9DAE_D94253790B9C_.wvu.Cols" hidden="1" oldHidden="1">
    <formula>'на 01.04.2016'!$D:$F,'на 01.04.2016'!$Q:$R,'на 01.04.2016'!$T:$CV</formula>
    <oldFormula>'на 01.04.2016'!$D:$F,'на 01.04.2016'!$Q:$R,'на 01.04.2016'!$T:$CV</oldFormula>
  </rdn>
  <rdn rId="0" localSheetId="1" customView="1" name="Z_D7BC8E82_4392_4806_9DAE_D94253790B9C_.wvu.FilterData" hidden="1" oldHidden="1">
    <formula>'на 01.04.2016'!$A$9:$T$1124</formula>
    <oldFormula>'на 01.04.2016'!$A$9:$T$1124</oldFormula>
  </rdn>
  <rdn rId="0" localSheetId="2" customView="1" name="Z_D7BC8E82_4392_4806_9DAE_D94253790B9C_.wvu.PrintArea" hidden="1" oldHidden="1">
    <formula>перечень!$A$1:$J$33</formula>
    <oldFormula>перечень!$A$1:$J$33</oldFormula>
  </rdn>
  <rdn rId="0" localSheetId="2" customView="1" name="Z_D7BC8E82_4392_4806_9DAE_D94253790B9C_.wvu.PrintTitles" hidden="1" oldHidden="1">
    <formula>перечень!$3:$3</formula>
    <oldFormula>перечень!$3:$3</oldFormula>
  </rdn>
  <rdn rId="0" localSheetId="2" customView="1" name="Z_D7BC8E82_4392_4806_9DAE_D94253790B9C_.wvu.FilterData" hidden="1" oldHidden="1">
    <formula>перечень!$A$3:$D$29</formula>
    <oldFormula>перечень!$A$3:$D$29</oldFormula>
  </rdn>
  <rcv guid="{D7BC8E82-4392-4806-9DAE-D94253790B9C}"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 sId="1" quotePrefix="1">
    <oc r="S169" t="inlineStr">
      <is>
        <r>
          <t xml:space="preserve">- 10 863,24 тыс. руб. - остаток от доведенного объема средств субсидии на оплату стоимости питания детям школьного возраста в оздоровительных лагерях с дневным пребыванием детей. В департамент социального развития ХМАО-Югры будет направлено письмо </t>
        </r>
        <r>
          <rPr>
            <sz val="18"/>
            <color rgb="FFFF0000"/>
            <rFont val="Times New Roman"/>
            <family val="1"/>
            <charset val="204"/>
          </rPr>
          <t>от 16.02.2016 с просьбой о перераспределении данных средств на организацию отдыха и оздоровления детей на приобретение путевок.</t>
        </r>
        <r>
          <rPr>
            <sz val="18"/>
            <rFont val="Times New Roman"/>
            <family val="2"/>
            <charset val="204"/>
          </rPr>
          <t xml:space="preserve">
- 2 682,84 тыс. руб. - заключены договора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
- 447,28 тыс. руб. - осуществляется подготовка договоров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t>
        </r>
      </is>
    </oc>
    <nc r="S169" t="inlineStr">
      <is>
        <t>- 10 863,24 тыс. руб. - остаток от доведенного объема средств субсидии на оплату стоимости питания детям школьного возраста в оздоровительных лагерях с дневным пребыванием детей. В департамент социального развития ХМАО-Югры повторно направлено обращение Главы города от 15.03.2016 № 01-11-1755/16 с предложением о внесении изменений в Закон ХМАО-Югры от 16.11.2015 № 118-оз "О бюджете Ханты-Мансийского автономного округа - Югры на 2016 год" в части перераспределения данных средств на организацию отдыха и оздоровления детей на приобретение путевок.
- 2 682,84 тыс. руб. - заключены договора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
- 447,28 тыс. руб. - осуществляется подготовка договоров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 sId="1" numFmtId="4">
    <nc r="K346">
      <v>1062.7</v>
    </nc>
  </rcc>
  <rfmt sheetId="1" sqref="M346" start="0" length="2147483647">
    <dxf>
      <font>
        <color auto="1"/>
      </font>
    </dxf>
  </rfmt>
  <rfmt sheetId="1" sqref="M344" start="0" length="2147483647">
    <dxf>
      <font>
        <color auto="1"/>
      </font>
    </dxf>
  </rfmt>
  <rcc rId="150" sId="1" numFmtId="4">
    <nc r="I347">
      <v>291.33</v>
    </nc>
  </rcc>
  <rfmt sheetId="1" sqref="M347" start="0" length="2147483647">
    <dxf>
      <font>
        <color auto="1"/>
      </font>
    </dxf>
  </rfmt>
  <rcc rId="151" sId="1">
    <oc r="S344" t="inlineStr">
      <is>
        <t>Расходы запланированы на 1-4 кварталы 2016 года.
Постановлением Администрации города от 26.01.2016 № 465 внесены изменения в постановление Администрации города от 10.02.2014 № 916 "О порядке предоставления субсидии на возмещение затрат по отлову и содержанию безнадзорных животных". Распоряжением Администрации города от 18.02.2016 № 236 утвержден перечень получателей субсидии. Соглашение проходит процедуру согласования, срок заключения  - март 2016.
В бюджет муниципального образования поступили средства окружного бюджета в сумме 1 092,0 тыс. руб.</t>
      </is>
    </oc>
    <nc r="S344" t="inlineStr">
      <is>
        <t>ДГХ: Постановлением АГ от 26.01.2016 № 465 внесены изменения в постановление АГ от 10.02.2014 № 916 "О порядке предоставления субсидии на возмещение затрат по отлову и содержанию безнадзорных животных". Распоряжением АГ от 18.02.2016 № 236 утверждён перечень получателей субсидии и объем предоставляемой субсидии.
Зарегистрированы бюджетные обязательства на сумму 11 601,82 тыс.руб.:
- 7/КЗ от 02.03.2015 со СГМУ КП на сумму 76,13 тыс.руб.;
- 10 от 09.03.2016 со СГМУП КП на сумму 11 525,69 тыс.руб. (ОБ - 1 062,7 тыс.руб., МБ - 10 462,99 тыс.руб.).
Произведено финансирование:
- 1 354,03 тыс.руб. - возмещены расходы за  январь-февраль 2016, в том числе 76,13 тыс.руб. - кредиторская задолженность 2015 года.
УБУиО: 29,30 тыс.руб. запланированы  на оплату труда работнику за выполнение функции по учету. Срок оплаты - декабрь 2016 года.</t>
      </is>
    </nc>
  </rcc>
  <rfmt sheetId="1" sqref="A344:S349">
    <dxf>
      <fill>
        <patternFill>
          <bgColor rgb="FFFFFF00"/>
        </patternFill>
      </fill>
    </dxf>
  </rfmt>
  <rcc rId="152" sId="1">
    <oc r="N334">
      <f>H334</f>
    </oc>
    <nc r="N334"/>
  </rcc>
  <rfmt sheetId="1" sqref="O334" start="0" length="2147483647">
    <dxf>
      <font>
        <color auto="1"/>
      </font>
    </dxf>
  </rfmt>
  <rfmt sheetId="1" sqref="J329" start="0" length="2147483647">
    <dxf>
      <font>
        <color auto="1"/>
      </font>
    </dxf>
  </rfmt>
  <rfmt sheetId="1" sqref="L329" start="0" length="2147483647">
    <dxf>
      <font>
        <color auto="1"/>
      </font>
    </dxf>
  </rfmt>
  <rfmt sheetId="1" sqref="M329" start="0" length="2147483647">
    <dxf>
      <font>
        <color auto="1"/>
      </font>
    </dxf>
  </rfmt>
  <rfmt sheetId="1" sqref="O334" start="0" length="2147483647">
    <dxf>
      <font>
        <color rgb="FFFF0000"/>
      </font>
    </dxf>
  </rfmt>
  <rfmt sheetId="1" sqref="A332:XFD343">
    <dxf>
      <fill>
        <patternFill>
          <bgColor rgb="FFFFFF00"/>
        </patternFill>
      </fill>
    </dxf>
  </rfmt>
  <rfmt sheetId="1" sqref="S326:S331">
    <dxf>
      <fill>
        <patternFill>
          <bgColor rgb="FFFFFF00"/>
        </patternFill>
      </fill>
    </dxf>
  </rfmt>
  <rcc rId="153" sId="1">
    <oc r="G291">
      <f>SUM(G292:G296)</f>
    </oc>
    <nc r="G291">
      <f>SUM(G292:G295)</f>
    </nc>
  </rcc>
  <rcc rId="154" sId="1">
    <oc r="H291">
      <f>SUM(H292:H296)</f>
    </oc>
    <nc r="H291">
      <f>SUM(H292:H295)</f>
    </nc>
  </rcc>
  <rcc rId="155" sId="1">
    <oc r="N291">
      <f>SUM(N292:N296)</f>
    </oc>
    <nc r="N291">
      <f>SUM(N292:N295)</f>
    </nc>
  </rcc>
  <rcv guid="{D20DFCFE-63F9-4265-B37B-4F36C46DF159}" action="delete"/>
  <rdn rId="0" localSheetId="1" customView="1" name="Z_D20DFCFE_63F9_4265_B37B_4F36C46DF159_.wvu.PrintArea" hidden="1" oldHidden="1">
    <formula>'на 01.04.2016'!$A$1:$S$1139</formula>
    <oldFormula>'на 01.04.2016'!$A$1:$S$1139</oldFormula>
  </rdn>
  <rdn rId="0" localSheetId="1" customView="1" name="Z_D20DFCFE_63F9_4265_B37B_4F36C46DF159_.wvu.Cols" hidden="1" oldHidden="1">
    <formula>'на 01.04.2016'!$D:$F,'на 01.04.2016'!$Q:$R</formula>
    <oldFormula>'на 01.04.2016'!$D:$F,'на 01.04.2016'!$Q:$R</oldFormula>
  </rdn>
  <rdn rId="0" localSheetId="1" customView="1" name="Z_D20DFCFE_63F9_4265_B37B_4F36C46DF159_.wvu.FilterData" hidden="1" oldHidden="1">
    <formula>'на 01.04.2016'!$A$9:$T$1124</formula>
    <oldFormula>'на 01.04.2016'!$A$9:$T$1124</oldFormula>
  </rdn>
  <rdn rId="0" localSheetId="2" customView="1" name="Z_D20DFCFE_63F9_4265_B37B_4F36C46DF159_.wvu.PrintArea" hidden="1" oldHidden="1">
    <formula>перечень!$A$1:$J$33</formula>
    <oldFormula>перечень!$A$1:$J$33</oldFormula>
  </rdn>
  <rdn rId="0" localSheetId="2" customView="1" name="Z_D20DFCFE_63F9_4265_B37B_4F36C46DF159_.wvu.PrintTitles" hidden="1" oldHidden="1">
    <formula>перечень!$3:$3</formula>
    <oldFormula>перечень!$3:$3</oldFormula>
  </rdn>
  <rdn rId="0" localSheetId="2" customView="1" name="Z_D20DFCFE_63F9_4265_B37B_4F36C46DF159_.wvu.FilterData" hidden="1" oldHidden="1">
    <formula>перечень!$A$3:$D$29</formula>
    <oldFormula>перечень!$A$3:$D$29</oldFormula>
  </rdn>
  <rcv guid="{D20DFCFE-63F9-4265-B37B-4F36C46DF159}"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62" sId="1" ref="A314:XFD319" action="insertRow">
    <undo index="4" exp="area" ref3D="1" dr="$T$1:$CV$1048576" dn="Z_F2110B0B_AAE7_42F0_B553_C360E9249AD4_.wvu.Cols" sId="1"/>
    <undo index="2" exp="area" ref3D="1" dr="$Q$1:$R$1048576" dn="Z_F2110B0B_AAE7_42F0_B553_C360E9249AD4_.wvu.Cols" sId="1"/>
    <undo index="1" exp="area" ref3D="1" dr="$D$1:$F$1048576" dn="Z_F2110B0B_AAE7_42F0_B553_C360E9249AD4_.wvu.Cols" sId="1"/>
    <undo index="4" exp="area" ref3D="1" dr="$T$1:$CV$1048576" dn="Z_D7BC8E82_4392_4806_9DAE_D94253790B9C_.wvu.Cols" sId="1"/>
    <undo index="2" exp="area" ref3D="1" dr="$Q$1:$R$1048576" dn="Z_D7BC8E82_4392_4806_9DAE_D94253790B9C_.wvu.Cols" sId="1"/>
    <undo index="1" exp="area" ref3D="1" dr="$D$1:$F$1048576" dn="Z_D7BC8E82_4392_4806_9DAE_D94253790B9C_.wvu.Cols" sId="1"/>
    <undo index="2" exp="area" ref3D="1" dr="$Q$1:$R$1048576" dn="Z_D20DFCFE_63F9_4265_B37B_4F36C46DF159_.wvu.Cols" sId="1"/>
    <undo index="1" exp="area" ref3D="1" dr="$D$1:$F$1048576" dn="Z_D20DFCFE_63F9_4265_B37B_4F36C46DF159_.wvu.Cols" sId="1"/>
    <undo index="1" exp="area" ref3D="1" dr="$O$1:$O$1048576" dn="Z_C8C7D91A_0101_429D_A7C4_25C2A366909A_.wvu.Cols" sId="1"/>
    <undo index="12" exp="area" ref3D="1" dr="$A$720:$XFD$720" dn="Z_A6B98527_7CBF_4E4D_BDEA_9334A3EB779F_.wvu.Rows" sId="1"/>
    <undo index="10" exp="area" ref3D="1" dr="$A$654:$XFD$654" dn="Z_A6B98527_7CBF_4E4D_BDEA_9334A3EB779F_.wvu.Rows" sId="1"/>
    <undo index="8" exp="area" ref3D="1" dr="$A$648:$XFD$648" dn="Z_A6B98527_7CBF_4E4D_BDEA_9334A3EB779F_.wvu.Rows" sId="1"/>
    <undo index="6" exp="area" ref3D="1" dr="$A$642:$XFD$642" dn="Z_A6B98527_7CBF_4E4D_BDEA_9334A3EB779F_.wvu.Rows" sId="1"/>
    <undo index="4" exp="area" ref3D="1" dr="$A$582:$XFD$582" dn="Z_A6B98527_7CBF_4E4D_BDEA_9334A3EB779F_.wvu.Rows" sId="1"/>
    <undo index="4" exp="area" ref3D="1" dr="$T$1:$CV$1048576" dn="Z_A6B98527_7CBF_4E4D_BDEA_9334A3EB779F_.wvu.Cols" sId="1"/>
    <undo index="2" exp="area" ref3D="1" dr="$Q$1:$R$1048576" dn="Z_A6B98527_7CBF_4E4D_BDEA_9334A3EB779F_.wvu.Cols" sId="1"/>
    <undo index="1" exp="area" ref3D="1" dr="$D$1:$F$1048576" dn="Z_A6B98527_7CBF_4E4D_BDEA_9334A3EB779F_.wvu.Cols" sId="1"/>
    <undo index="2" exp="area" ref3D="1" dr="$T$1:$V$1048576" dn="Z_9E943B7D_D4C7_443F_BC4C_8AB90546D8A5_.wvu.Cols" sId="1"/>
  </rrc>
  <rrc rId="163" sId="1" ref="A314:XFD319" action="insertRow">
    <undo index="4" exp="area" ref3D="1" dr="$T$1:$CV$1048576" dn="Z_F2110B0B_AAE7_42F0_B553_C360E9249AD4_.wvu.Cols" sId="1"/>
    <undo index="2" exp="area" ref3D="1" dr="$Q$1:$R$1048576" dn="Z_F2110B0B_AAE7_42F0_B553_C360E9249AD4_.wvu.Cols" sId="1"/>
    <undo index="1" exp="area" ref3D="1" dr="$D$1:$F$1048576" dn="Z_F2110B0B_AAE7_42F0_B553_C360E9249AD4_.wvu.Cols" sId="1"/>
    <undo index="4" exp="area" ref3D="1" dr="$T$1:$CV$1048576" dn="Z_D7BC8E82_4392_4806_9DAE_D94253790B9C_.wvu.Cols" sId="1"/>
    <undo index="2" exp="area" ref3D="1" dr="$Q$1:$R$1048576" dn="Z_D7BC8E82_4392_4806_9DAE_D94253790B9C_.wvu.Cols" sId="1"/>
    <undo index="1" exp="area" ref3D="1" dr="$D$1:$F$1048576" dn="Z_D7BC8E82_4392_4806_9DAE_D94253790B9C_.wvu.Cols" sId="1"/>
    <undo index="2" exp="area" ref3D="1" dr="$Q$1:$R$1048576" dn="Z_D20DFCFE_63F9_4265_B37B_4F36C46DF159_.wvu.Cols" sId="1"/>
    <undo index="1" exp="area" ref3D="1" dr="$D$1:$F$1048576" dn="Z_D20DFCFE_63F9_4265_B37B_4F36C46DF159_.wvu.Cols" sId="1"/>
    <undo index="1" exp="area" ref3D="1" dr="$O$1:$O$1048576" dn="Z_C8C7D91A_0101_429D_A7C4_25C2A366909A_.wvu.Cols" sId="1"/>
    <undo index="12" exp="area" ref3D="1" dr="$A$726:$XFD$726" dn="Z_A6B98527_7CBF_4E4D_BDEA_9334A3EB779F_.wvu.Rows" sId="1"/>
    <undo index="10" exp="area" ref3D="1" dr="$A$660:$XFD$660" dn="Z_A6B98527_7CBF_4E4D_BDEA_9334A3EB779F_.wvu.Rows" sId="1"/>
    <undo index="8" exp="area" ref3D="1" dr="$A$654:$XFD$654" dn="Z_A6B98527_7CBF_4E4D_BDEA_9334A3EB779F_.wvu.Rows" sId="1"/>
    <undo index="6" exp="area" ref3D="1" dr="$A$648:$XFD$648" dn="Z_A6B98527_7CBF_4E4D_BDEA_9334A3EB779F_.wvu.Rows" sId="1"/>
    <undo index="4" exp="area" ref3D="1" dr="$A$588:$XFD$588" dn="Z_A6B98527_7CBF_4E4D_BDEA_9334A3EB779F_.wvu.Rows" sId="1"/>
    <undo index="4" exp="area" ref3D="1" dr="$T$1:$CV$1048576" dn="Z_A6B98527_7CBF_4E4D_BDEA_9334A3EB779F_.wvu.Cols" sId="1"/>
    <undo index="2" exp="area" ref3D="1" dr="$Q$1:$R$1048576" dn="Z_A6B98527_7CBF_4E4D_BDEA_9334A3EB779F_.wvu.Cols" sId="1"/>
    <undo index="1" exp="area" ref3D="1" dr="$D$1:$F$1048576" dn="Z_A6B98527_7CBF_4E4D_BDEA_9334A3EB779F_.wvu.Cols" sId="1"/>
    <undo index="2" exp="area" ref3D="1" dr="$T$1:$V$1048576" dn="Z_9E943B7D_D4C7_443F_BC4C_8AB90546D8A5_.wvu.Cols" sId="1"/>
  </rrc>
  <rrc rId="164" sId="1" ref="A314:XFD319" action="insertRow">
    <undo index="4" exp="area" ref3D="1" dr="$T$1:$CV$1048576" dn="Z_F2110B0B_AAE7_42F0_B553_C360E9249AD4_.wvu.Cols" sId="1"/>
    <undo index="2" exp="area" ref3D="1" dr="$Q$1:$R$1048576" dn="Z_F2110B0B_AAE7_42F0_B553_C360E9249AD4_.wvu.Cols" sId="1"/>
    <undo index="1" exp="area" ref3D="1" dr="$D$1:$F$1048576" dn="Z_F2110B0B_AAE7_42F0_B553_C360E9249AD4_.wvu.Cols" sId="1"/>
    <undo index="4" exp="area" ref3D="1" dr="$T$1:$CV$1048576" dn="Z_D7BC8E82_4392_4806_9DAE_D94253790B9C_.wvu.Cols" sId="1"/>
    <undo index="2" exp="area" ref3D="1" dr="$Q$1:$R$1048576" dn="Z_D7BC8E82_4392_4806_9DAE_D94253790B9C_.wvu.Cols" sId="1"/>
    <undo index="1" exp="area" ref3D="1" dr="$D$1:$F$1048576" dn="Z_D7BC8E82_4392_4806_9DAE_D94253790B9C_.wvu.Cols" sId="1"/>
    <undo index="2" exp="area" ref3D="1" dr="$Q$1:$R$1048576" dn="Z_D20DFCFE_63F9_4265_B37B_4F36C46DF159_.wvu.Cols" sId="1"/>
    <undo index="1" exp="area" ref3D="1" dr="$D$1:$F$1048576" dn="Z_D20DFCFE_63F9_4265_B37B_4F36C46DF159_.wvu.Cols" sId="1"/>
    <undo index="1" exp="area" ref3D="1" dr="$O$1:$O$1048576" dn="Z_C8C7D91A_0101_429D_A7C4_25C2A366909A_.wvu.Cols" sId="1"/>
    <undo index="12" exp="area" ref3D="1" dr="$A$732:$XFD$732" dn="Z_A6B98527_7CBF_4E4D_BDEA_9334A3EB779F_.wvu.Rows" sId="1"/>
    <undo index="10" exp="area" ref3D="1" dr="$A$666:$XFD$666" dn="Z_A6B98527_7CBF_4E4D_BDEA_9334A3EB779F_.wvu.Rows" sId="1"/>
    <undo index="8" exp="area" ref3D="1" dr="$A$660:$XFD$660" dn="Z_A6B98527_7CBF_4E4D_BDEA_9334A3EB779F_.wvu.Rows" sId="1"/>
    <undo index="6" exp="area" ref3D="1" dr="$A$654:$XFD$654" dn="Z_A6B98527_7CBF_4E4D_BDEA_9334A3EB779F_.wvu.Rows" sId="1"/>
    <undo index="4" exp="area" ref3D="1" dr="$A$594:$XFD$594" dn="Z_A6B98527_7CBF_4E4D_BDEA_9334A3EB779F_.wvu.Rows" sId="1"/>
    <undo index="4" exp="area" ref3D="1" dr="$T$1:$CV$1048576" dn="Z_A6B98527_7CBF_4E4D_BDEA_9334A3EB779F_.wvu.Cols" sId="1"/>
    <undo index="2" exp="area" ref3D="1" dr="$Q$1:$R$1048576" dn="Z_A6B98527_7CBF_4E4D_BDEA_9334A3EB779F_.wvu.Cols" sId="1"/>
    <undo index="1" exp="area" ref3D="1" dr="$D$1:$F$1048576" dn="Z_A6B98527_7CBF_4E4D_BDEA_9334A3EB779F_.wvu.Cols" sId="1"/>
    <undo index="2" exp="area" ref3D="1" dr="$T$1:$V$1048576" dn="Z_9E943B7D_D4C7_443F_BC4C_8AB90546D8A5_.wvu.Cols" sId="1"/>
  </rr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 sId="1">
    <nc r="B315" t="inlineStr">
      <is>
        <t xml:space="preserve">федеральный бюджет </t>
      </is>
    </nc>
  </rcc>
  <rcc rId="166" sId="1">
    <nc r="B316" t="inlineStr">
      <is>
        <t>бюджет ХМАО - Югры</t>
      </is>
    </nc>
  </rcc>
  <rcc rId="167" sId="1">
    <nc r="B317" t="inlineStr">
      <is>
        <t xml:space="preserve">бюджет МО </t>
      </is>
    </nc>
  </rcc>
  <rcc rId="168" sId="1" odxf="1" dxf="1">
    <nc r="B318" t="inlineStr">
      <is>
        <t>бюджет МО сверх соглашения</t>
      </is>
    </nc>
    <odxf>
      <border outline="0">
        <top style="thin">
          <color indexed="64"/>
        </top>
      </border>
    </odxf>
    <ndxf>
      <border outline="0">
        <top/>
      </border>
    </ndxf>
  </rcc>
  <rcc rId="169" sId="1">
    <nc r="B319" t="inlineStr">
      <is>
        <t>привлечённые средства</t>
      </is>
    </nc>
  </rcc>
  <rcc rId="170" sId="1">
    <nc r="B321" t="inlineStr">
      <is>
        <t xml:space="preserve">федеральный бюджет </t>
      </is>
    </nc>
  </rcc>
  <rcc rId="171" sId="1">
    <nc r="B322" t="inlineStr">
      <is>
        <t>бюджет ХМАО - Югры</t>
      </is>
    </nc>
  </rcc>
  <rcc rId="172" sId="1">
    <nc r="B323" t="inlineStr">
      <is>
        <t xml:space="preserve">бюджет МО </t>
      </is>
    </nc>
  </rcc>
  <rcc rId="173" sId="1" odxf="1" dxf="1">
    <nc r="B324" t="inlineStr">
      <is>
        <t>бюджет МО сверх соглашения</t>
      </is>
    </nc>
    <odxf>
      <border outline="0">
        <top style="thin">
          <color indexed="64"/>
        </top>
      </border>
    </odxf>
    <ndxf>
      <border outline="0">
        <top/>
      </border>
    </ndxf>
  </rcc>
  <rcc rId="174" sId="1">
    <nc r="B325" t="inlineStr">
      <is>
        <t>привлечённые средства</t>
      </is>
    </nc>
  </rcc>
  <rcc rId="175" sId="1">
    <nc r="B327" t="inlineStr">
      <is>
        <t xml:space="preserve">федеральный бюджет </t>
      </is>
    </nc>
  </rcc>
  <rcc rId="176" sId="1">
    <nc r="B328" t="inlineStr">
      <is>
        <t>бюджет ХМАО - Югры</t>
      </is>
    </nc>
  </rcc>
  <rcc rId="177" sId="1">
    <nc r="B329" t="inlineStr">
      <is>
        <t xml:space="preserve">бюджет МО </t>
      </is>
    </nc>
  </rcc>
  <rcc rId="178" sId="1" odxf="1" dxf="1">
    <nc r="B330" t="inlineStr">
      <is>
        <t>бюджет МО сверх соглашения</t>
      </is>
    </nc>
    <odxf>
      <border outline="0">
        <top style="thin">
          <color indexed="64"/>
        </top>
      </border>
    </odxf>
    <ndxf>
      <border outline="0">
        <top/>
      </border>
    </ndxf>
  </rcc>
  <rcc rId="179" sId="1">
    <nc r="B331" t="inlineStr">
      <is>
        <t>привлечённые средства</t>
      </is>
    </nc>
  </rcc>
  <rfmt sheetId="1" sqref="A319" start="0" length="0">
    <dxf>
      <border>
        <bottom style="thin">
          <color indexed="64"/>
        </bottom>
      </border>
    </dxf>
  </rfmt>
  <rfmt sheetId="1" sqref="A325" start="0" length="0">
    <dxf>
      <border>
        <bottom style="thin">
          <color indexed="64"/>
        </bottom>
      </border>
    </dxf>
  </rfmt>
  <rcc rId="180" sId="1">
    <nc r="A314" t="inlineStr">
      <is>
        <t>7.1.2.</t>
      </is>
    </nc>
  </rcc>
  <rcc rId="181" sId="1">
    <nc r="A320" t="inlineStr">
      <is>
        <t>7.1.2.1.</t>
      </is>
    </nc>
  </rcc>
  <rcc rId="182" sId="1">
    <nc r="A326" t="inlineStr">
      <is>
        <t>7.1.2.2.</t>
      </is>
    </nc>
  </rcc>
  <rcc rId="183" sId="1">
    <nc r="B314" t="inlineStr">
      <is>
        <t xml:space="preserve">Содействие улучшению положения на рынке труда не занятых трудовой деятельностью и безработных граждан </t>
      </is>
    </nc>
  </rcc>
  <rcc rId="184" sId="1" odxf="1" dxf="1">
    <nc r="C314" t="inlineStr">
      <is>
        <t>Всего по мероприятию, в том числе:</t>
      </is>
    </nc>
    <odxf>
      <font>
        <sz val="18"/>
        <color auto="1"/>
      </font>
    </odxf>
    <ndxf>
      <font>
        <sz val="18"/>
        <color auto="1"/>
      </font>
    </ndxf>
  </rcc>
  <rcc rId="185" sId="1" odxf="1" dxf="1">
    <nc r="C320" t="inlineStr">
      <is>
        <t>Всего по мероприятию, в том числе:</t>
      </is>
    </nc>
    <odxf>
      <font>
        <sz val="18"/>
        <color auto="1"/>
      </font>
    </odxf>
    <ndxf>
      <font>
        <sz val="18"/>
        <color auto="1"/>
      </font>
    </ndxf>
  </rcc>
  <rcc rId="186" sId="1" odxf="1" dxf="1">
    <nc r="C326" t="inlineStr">
      <is>
        <t>Всего по мероприятию, в том числе:</t>
      </is>
    </nc>
    <odxf>
      <font>
        <sz val="18"/>
        <color auto="1"/>
      </font>
    </odxf>
    <ndxf>
      <font>
        <sz val="18"/>
        <color auto="1"/>
      </font>
    </ndxf>
  </rcc>
  <rfmt sheetId="1" sqref="B308:O308" start="0" length="2147483647">
    <dxf>
      <font>
        <i/>
      </font>
    </dxf>
  </rfmt>
  <rcc rId="187" sId="1">
    <nc r="B320" t="inlineStr">
      <is>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t>
      </is>
    </nc>
  </rcc>
  <rcc rId="188" sId="1">
    <nc r="B326" t="inlineStr">
      <is>
        <t>Организация временного трудоустройства безработных граждан, испытывающих трудности в поиске работы</t>
      </is>
    </nc>
  </rcc>
  <rfmt sheetId="1" sqref="B320:C320 B314:C314 B326:C326" start="0" length="2147483647">
    <dxf>
      <font>
        <i/>
      </font>
    </dxf>
  </rfmt>
  <rcc rId="189" sId="1" numFmtId="4">
    <nc r="H322">
      <v>488.35</v>
    </nc>
  </rcc>
  <rfmt sheetId="1" sqref="G314:O330" start="0" length="2147483647">
    <dxf>
      <font>
        <b val="0"/>
      </font>
    </dxf>
  </rfmt>
  <rcv guid="{D7BC8E82-4392-4806-9DAE-D94253790B9C}" action="delete"/>
  <rdn rId="0" localSheetId="1" customView="1" name="Z_D7BC8E82_4392_4806_9DAE_D94253790B9C_.wvu.PrintArea" hidden="1" oldHidden="1">
    <formula>'на 01.04.2016'!$A$1:$CH$935</formula>
    <oldFormula>'на 01.04.2016'!$A$1:$CH$935</oldFormula>
  </rdn>
  <rdn rId="0" localSheetId="1" customView="1" name="Z_D7BC8E82_4392_4806_9DAE_D94253790B9C_.wvu.PrintTitles" hidden="1" oldHidden="1">
    <formula>'на 01.04.2016'!$7:$9</formula>
    <oldFormula>'на 01.04.2016'!$7:$9</oldFormula>
  </rdn>
  <rdn rId="0" localSheetId="1" customView="1" name="Z_D7BC8E82_4392_4806_9DAE_D94253790B9C_.wvu.Cols" hidden="1" oldHidden="1">
    <formula>'на 01.04.2016'!$D:$F,'на 01.04.2016'!$Q:$R,'на 01.04.2016'!$T:$CV</formula>
    <oldFormula>'на 01.04.2016'!$D:$F,'на 01.04.2016'!$Q:$R,'на 01.04.2016'!$T:$CV</oldFormula>
  </rdn>
  <rdn rId="0" localSheetId="1" customView="1" name="Z_D7BC8E82_4392_4806_9DAE_D94253790B9C_.wvu.FilterData" hidden="1" oldHidden="1">
    <formula>'на 01.04.2016'!$A$9:$T$1142</formula>
    <oldFormula>'на 01.04.2016'!$A$9:$T$1142</oldFormula>
  </rdn>
  <rdn rId="0" localSheetId="2" customView="1" name="Z_D7BC8E82_4392_4806_9DAE_D94253790B9C_.wvu.PrintArea" hidden="1" oldHidden="1">
    <formula>перечень!$A$1:$J$33</formula>
    <oldFormula>перечень!$A$1:$J$33</oldFormula>
  </rdn>
  <rdn rId="0" localSheetId="2" customView="1" name="Z_D7BC8E82_4392_4806_9DAE_D94253790B9C_.wvu.PrintTitles" hidden="1" oldHidden="1">
    <formula>перечень!$3:$3</formula>
    <oldFormula>перечень!$3:$3</oldFormula>
  </rdn>
  <rdn rId="0" localSheetId="2" customView="1" name="Z_D7BC8E82_4392_4806_9DAE_D94253790B9C_.wvu.FilterData" hidden="1" oldHidden="1">
    <formula>перечень!$A$3:$D$29</formula>
    <oldFormula>перечень!$A$3:$D$29</oldFormula>
  </rdn>
  <rcv guid="{D7BC8E82-4392-4806-9DAE-D94253790B9C}"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7" sId="1" numFmtId="4">
    <nc r="H724">
      <v>25862.27</v>
    </nc>
  </rcc>
  <rcc rId="198" sId="1" numFmtId="4">
    <nc r="I724">
      <v>5400</v>
    </nc>
  </rcc>
  <rcc rId="199" sId="1" numFmtId="4">
    <oc r="I730">
      <v>27878.6</v>
    </oc>
    <nc r="I730">
      <v>44417.7</v>
    </nc>
  </rcc>
  <rcc rId="200" sId="1" numFmtId="4">
    <oc r="H731">
      <v>4780.5</v>
    </oc>
    <nc r="H731"/>
  </rcc>
  <rcc rId="201" sId="1" numFmtId="4">
    <nc r="H732">
      <v>4780.5</v>
    </nc>
  </rcc>
  <rcc rId="202" sId="1" numFmtId="4">
    <nc r="I732">
      <v>454.44</v>
    </nc>
  </rcc>
  <rfmt sheetId="1" sqref="I732" start="0" length="2147483647">
    <dxf>
      <font>
        <color auto="1"/>
      </font>
    </dxf>
  </rfmt>
  <rfmt sheetId="1" sqref="J731" start="0" length="0">
    <dxf>
      <font>
        <sz val="18"/>
        <color auto="1"/>
      </font>
      <border outline="0">
        <top style="thin">
          <color indexed="64"/>
        </top>
      </border>
    </dxf>
  </rfmt>
  <rcc rId="203" sId="1" odxf="1" dxf="1">
    <oc r="J732">
      <f>I732/H732</f>
    </oc>
    <nc r="J732">
      <f>I732/H732</f>
    </nc>
    <odxf>
      <font>
        <sz val="18"/>
        <color theme="0"/>
      </font>
    </odxf>
    <ndxf>
      <font>
        <sz val="18"/>
        <color auto="1"/>
      </font>
    </ndxf>
  </rcc>
  <rcc rId="204" sId="1">
    <oc r="J731">
      <f>I731/H731</f>
    </oc>
    <nc r="J731"/>
  </rcc>
  <rcc rId="205" sId="1" numFmtId="4">
    <nc r="K732">
      <v>454.44</v>
    </nc>
  </rcc>
  <rcc rId="206" sId="1" numFmtId="4">
    <nc r="K730">
      <v>8634.31</v>
    </nc>
  </rcc>
  <rfmt sheetId="1" sqref="L729" start="0" length="0">
    <dxf>
      <font>
        <i/>
        <sz val="18"/>
        <color auto="1"/>
      </font>
    </dxf>
  </rfmt>
  <rcc rId="207" sId="1" odxf="1" dxf="1">
    <oc r="L730">
      <f>K730/H730</f>
    </oc>
    <nc r="L730">
      <f>K730/H730</f>
    </nc>
    <odxf>
      <font>
        <i val="0"/>
        <sz val="18"/>
        <color theme="0"/>
      </font>
    </odxf>
    <ndxf>
      <font>
        <i/>
        <sz val="18"/>
        <color auto="1"/>
      </font>
    </ndxf>
  </rcc>
  <rfmt sheetId="1" sqref="L731" start="0" length="0">
    <dxf>
      <font>
        <i/>
        <sz val="18"/>
        <color auto="1"/>
      </font>
      <border outline="0">
        <top style="thin">
          <color indexed="64"/>
        </top>
      </border>
    </dxf>
  </rfmt>
  <rcc rId="208" sId="1" odxf="1" dxf="1">
    <oc r="L732">
      <f>K732/H732</f>
    </oc>
    <nc r="L732">
      <f>K732/H732</f>
    </nc>
    <odxf>
      <font>
        <i val="0"/>
        <sz val="18"/>
        <color theme="0"/>
      </font>
    </odxf>
    <ndxf>
      <font>
        <i/>
        <sz val="18"/>
        <color auto="1"/>
      </font>
    </ndxf>
  </rcc>
  <rcc rId="209" sId="1">
    <oc r="L729">
      <f>K729/H729</f>
    </oc>
    <nc r="L729"/>
  </rcc>
  <rcc rId="210" sId="1">
    <oc r="L731">
      <f>K731/H731</f>
    </oc>
    <nc r="L731"/>
  </rcc>
  <rfmt sheetId="1" sqref="K732" start="0" length="2147483647">
    <dxf>
      <font>
        <color auto="1"/>
      </font>
    </dxf>
  </rfmt>
  <rfmt sheetId="1" sqref="M722" start="0" length="0">
    <dxf>
      <font>
        <sz val="18"/>
        <color auto="1"/>
      </font>
      <fill>
        <patternFill>
          <bgColor rgb="FFFFFF00"/>
        </patternFill>
      </fill>
    </dxf>
  </rfmt>
  <rfmt sheetId="1" sqref="M732" start="0" length="2147483647">
    <dxf>
      <font>
        <color auto="1"/>
      </font>
    </dxf>
  </rfmt>
  <rcc rId="211" sId="1" odxf="1" dxf="1">
    <oc r="M728">
      <f>K728/I728</f>
    </oc>
    <nc r="M728">
      <f>K728/I728</f>
    </nc>
    <odxf>
      <font>
        <i/>
        <sz val="18"/>
        <color theme="0"/>
      </font>
      <border outline="0">
        <right/>
      </border>
    </odxf>
    <ndxf>
      <font>
        <i val="0"/>
        <sz val="18"/>
        <color auto="1"/>
      </font>
      <border outline="0">
        <right style="thin">
          <color indexed="64"/>
        </right>
      </border>
    </ndxf>
  </rcc>
  <rfmt sheetId="1" sqref="M729" start="0" length="0">
    <dxf>
      <font>
        <sz val="18"/>
        <color auto="1"/>
      </font>
    </dxf>
  </rfmt>
  <rcc rId="212" sId="1" odxf="1" dxf="1">
    <oc r="M730">
      <f>K730/I730</f>
    </oc>
    <nc r="M730">
      <f>K730/I730</f>
    </nc>
    <odxf>
      <font>
        <sz val="18"/>
        <color theme="0"/>
      </font>
    </odxf>
    <ndxf>
      <font>
        <sz val="18"/>
        <color auto="1"/>
      </font>
    </ndxf>
  </rcc>
  <rfmt sheetId="1" sqref="M731" start="0" length="0">
    <dxf>
      <font>
        <sz val="18"/>
        <color auto="1"/>
      </font>
      <border outline="0">
        <top style="thin">
          <color indexed="64"/>
        </top>
      </border>
    </dxf>
  </rfmt>
  <rcc rId="213" sId="1">
    <oc r="M729">
      <f>K729/I729</f>
    </oc>
    <nc r="M729"/>
  </rcc>
  <rcc rId="214" sId="1">
    <oc r="M731">
      <f>K731/I731</f>
    </oc>
    <nc r="M731"/>
  </rcc>
  <rfmt sheetId="1" sqref="M722">
    <dxf>
      <fill>
        <patternFill>
          <bgColor theme="0"/>
        </patternFill>
      </fill>
    </dxf>
  </rfmt>
  <rfmt sheetId="1" sqref="K716:K721" start="0" length="2147483647">
    <dxf>
      <font/>
    </dxf>
  </rfmt>
  <rcc rId="215" sId="1">
    <oc r="K717">
      <f>K723</f>
    </oc>
    <nc r="K717">
      <f>K723+K729</f>
    </nc>
  </rcc>
  <rcc rId="216" sId="1">
    <oc r="K718">
      <f>K724</f>
    </oc>
    <nc r="K718">
      <f>K724+K730</f>
    </nc>
  </rcc>
  <rcc rId="217" sId="1">
    <oc r="K719">
      <f>K725</f>
    </oc>
    <nc r="K719">
      <f>K725+K731</f>
    </nc>
  </rcc>
  <rcc rId="218" sId="1">
    <oc r="K720">
      <f>K726</f>
    </oc>
    <nc r="K720">
      <f>K726+K732</f>
    </nc>
  </rcc>
  <rcc rId="219" sId="1">
    <oc r="K721">
      <f>K727</f>
    </oc>
    <nc r="K721">
      <f>K727+K733</f>
    </nc>
  </rcc>
  <rfmt sheetId="1" sqref="L717" start="0" length="0">
    <dxf>
      <font>
        <b/>
        <i/>
        <sz val="18"/>
        <color auto="1"/>
      </font>
    </dxf>
  </rfmt>
  <rcc rId="220" sId="1" odxf="1" dxf="1">
    <oc r="L718">
      <f>K718/H718</f>
    </oc>
    <nc r="L718">
      <f>K718/H718</f>
    </nc>
    <odxf>
      <font>
        <b val="0"/>
        <i val="0"/>
        <sz val="18"/>
        <color theme="0"/>
      </font>
    </odxf>
    <ndxf>
      <font>
        <b/>
        <i/>
        <sz val="18"/>
        <color auto="1"/>
      </font>
    </ndxf>
  </rcc>
  <rfmt sheetId="1" sqref="L719" start="0" length="0">
    <dxf>
      <font>
        <b/>
        <i/>
        <sz val="18"/>
        <color auto="1"/>
      </font>
      <numFmt numFmtId="13" formatCode="0%"/>
    </dxf>
  </rfmt>
  <rcc rId="221" sId="1" odxf="1" dxf="1">
    <oc r="L720">
      <f>K720/H720</f>
    </oc>
    <nc r="L720">
      <f>K720/H720</f>
    </nc>
    <odxf>
      <font>
        <b val="0"/>
        <i val="0"/>
        <sz val="18"/>
        <color theme="0"/>
      </font>
    </odxf>
    <ndxf>
      <font>
        <b/>
        <i/>
        <sz val="18"/>
        <color auto="1"/>
      </font>
    </ndxf>
  </rcc>
  <rfmt sheetId="1" sqref="L721" start="0" length="0">
    <dxf>
      <font>
        <b/>
        <i/>
        <sz val="18"/>
        <color auto="1"/>
      </font>
    </dxf>
  </rfmt>
  <rcc rId="222" sId="1">
    <oc r="L717">
      <f>K717/H717</f>
    </oc>
    <nc r="L717"/>
  </rcc>
  <rcc rId="223" sId="1">
    <oc r="L719">
      <f>K719/H719</f>
    </oc>
    <nc r="L719"/>
  </rcc>
  <rcc rId="224" sId="1">
    <oc r="L721">
      <f>K721/H721</f>
    </oc>
    <nc r="L721"/>
  </rcc>
  <rcc rId="225" sId="1" odxf="1" dxf="1">
    <oc r="M716">
      <f>K716/I716</f>
    </oc>
    <nc r="M716">
      <f>K716/I716</f>
    </nc>
    <odxf>
      <font>
        <b/>
        <i/>
        <sz val="18"/>
        <color theme="0"/>
      </font>
      <border outline="0">
        <right/>
      </border>
    </odxf>
    <ndxf>
      <font>
        <b val="0"/>
        <i val="0"/>
        <sz val="18"/>
        <color auto="1"/>
      </font>
      <border outline="0">
        <right style="thin">
          <color indexed="64"/>
        </right>
      </border>
    </ndxf>
  </rcc>
  <rfmt sheetId="1" sqref="M717" start="0" length="0">
    <dxf>
      <font>
        <sz val="18"/>
        <color auto="1"/>
      </font>
      <border outline="0">
        <right style="thin">
          <color indexed="64"/>
        </right>
      </border>
    </dxf>
  </rfmt>
  <rcc rId="226" sId="1" odxf="1" dxf="1">
    <oc r="M718">
      <f>K718/I718</f>
    </oc>
    <nc r="M718">
      <f>K718/I718</f>
    </nc>
    <odxf>
      <font>
        <sz val="18"/>
        <color theme="0"/>
      </font>
      <border outline="0">
        <right/>
      </border>
    </odxf>
    <ndxf>
      <font>
        <sz val="18"/>
        <color auto="1"/>
      </font>
      <border outline="0">
        <right style="thin">
          <color indexed="64"/>
        </right>
      </border>
    </ndxf>
  </rcc>
  <rfmt sheetId="1" sqref="M719" start="0" length="0">
    <dxf>
      <font>
        <sz val="18"/>
        <color auto="1"/>
      </font>
      <border outline="0">
        <right style="thin">
          <color indexed="64"/>
        </right>
      </border>
    </dxf>
  </rfmt>
  <rcc rId="227" sId="1" odxf="1" dxf="1">
    <oc r="M720">
      <f>K720/I720</f>
    </oc>
    <nc r="M720">
      <f>K720/I720</f>
    </nc>
    <odxf>
      <font>
        <sz val="18"/>
        <color theme="0"/>
      </font>
      <border outline="0">
        <right/>
      </border>
    </odxf>
    <ndxf>
      <font>
        <sz val="18"/>
        <color auto="1"/>
      </font>
      <border outline="0">
        <right style="thin">
          <color indexed="64"/>
        </right>
      </border>
    </ndxf>
  </rcc>
  <rfmt sheetId="1" sqref="M721" start="0" length="0">
    <dxf>
      <font>
        <sz val="18"/>
        <color auto="1"/>
      </font>
      <border outline="0">
        <right style="thin">
          <color indexed="64"/>
        </right>
      </border>
    </dxf>
  </rfmt>
  <rcc rId="228" sId="1" odxf="1" dxf="1">
    <oc r="M722">
      <f>K722/I722</f>
    </oc>
    <nc r="M722">
      <f>K722/I722</f>
    </nc>
    <ndxf>
      <font>
        <i val="0"/>
        <sz val="18"/>
        <color auto="1"/>
      </font>
      <border outline="0">
        <right style="thin">
          <color indexed="64"/>
        </right>
      </border>
    </ndxf>
  </rcc>
  <rfmt sheetId="1" sqref="M723" start="0" length="0">
    <dxf>
      <font>
        <sz val="18"/>
        <color auto="1"/>
      </font>
    </dxf>
  </rfmt>
  <rcc rId="229" sId="1" odxf="1" dxf="1">
    <oc r="M724">
      <f>K724/I724</f>
    </oc>
    <nc r="M724">
      <f>K724/I724</f>
    </nc>
    <odxf>
      <font>
        <sz val="18"/>
        <color theme="0"/>
      </font>
    </odxf>
    <ndxf>
      <font>
        <sz val="18"/>
        <color auto="1"/>
      </font>
    </ndxf>
  </rcc>
  <rfmt sheetId="1" sqref="M725" start="0" length="0">
    <dxf>
      <font>
        <sz val="18"/>
        <color auto="1"/>
      </font>
      <border outline="0">
        <top style="thin">
          <color indexed="64"/>
        </top>
      </border>
    </dxf>
  </rfmt>
  <rfmt sheetId="1" sqref="M726" start="0" length="0">
    <dxf>
      <font>
        <sz val="18"/>
        <color auto="1"/>
      </font>
    </dxf>
  </rfmt>
  <rcc rId="230" sId="1">
    <oc r="M717">
      <f>K717/I717</f>
    </oc>
    <nc r="M717"/>
  </rcc>
  <rcc rId="231" sId="1">
    <oc r="M719">
      <f>K719/I719</f>
    </oc>
    <nc r="M719"/>
  </rcc>
  <rcc rId="232" sId="1">
    <oc r="M721">
      <f>K721/I721</f>
    </oc>
    <nc r="M721"/>
  </rcc>
  <rcc rId="233" sId="1">
    <oc r="M723">
      <f>K723/I723</f>
    </oc>
    <nc r="M723"/>
  </rcc>
  <rcc rId="234" sId="1">
    <oc r="M725">
      <f>K725/I725</f>
    </oc>
    <nc r="M725"/>
  </rcc>
  <rcc rId="235" sId="1">
    <oc r="M726">
      <f>K726/I726</f>
    </oc>
    <nc r="M726"/>
  </rcc>
  <rcc rId="236" sId="1" odxf="1" dxf="1">
    <oc r="O722">
      <f>H722-N722</f>
    </oc>
    <nc r="O722">
      <f>H722-N722</f>
    </nc>
    <ndxf>
      <font>
        <b/>
        <i val="0"/>
        <sz val="18"/>
        <color auto="1"/>
      </font>
    </ndxf>
  </rcc>
  <rcc rId="237" sId="1" odxf="1" dxf="1">
    <oc r="O723">
      <f>H723-N723</f>
    </oc>
    <nc r="O723">
      <f>H723-N723</f>
    </nc>
    <odxf>
      <font>
        <sz val="18"/>
        <color theme="0"/>
      </font>
      <border outline="0">
        <top/>
      </border>
    </odxf>
    <ndxf>
      <font>
        <sz val="18"/>
        <color auto="1"/>
      </font>
      <border outline="0">
        <top style="thin">
          <color indexed="64"/>
        </top>
      </border>
    </ndxf>
  </rcc>
  <rcc rId="238" sId="1" odxf="1" dxf="1">
    <oc r="O724">
      <f>H724-N724</f>
    </oc>
    <nc r="O724">
      <f>H724-N724</f>
    </nc>
    <ndxf>
      <font>
        <b/>
        <sz val="18"/>
        <color auto="1"/>
      </font>
    </ndxf>
  </rcc>
  <rcc rId="239" sId="1" odxf="1" dxf="1">
    <oc r="O725">
      <f>H725-N725</f>
    </oc>
    <nc r="O725">
      <f>H725-N725</f>
    </nc>
    <odxf>
      <font>
        <b val="0"/>
        <sz val="18"/>
        <color auto="1"/>
      </font>
      <border outline="0">
        <top/>
      </border>
    </odxf>
    <ndxf>
      <font>
        <b/>
        <sz val="18"/>
        <color auto="1"/>
      </font>
      <border outline="0">
        <top style="thin">
          <color indexed="64"/>
        </top>
      </border>
    </ndxf>
  </rcc>
  <rcc rId="240" sId="1" odxf="1" dxf="1">
    <oc r="O726">
      <f>H726-N726</f>
    </oc>
    <nc r="O726">
      <f>H726-N726</f>
    </nc>
    <odxf>
      <font>
        <b val="0"/>
        <sz val="18"/>
        <color rgb="FFFF0000"/>
      </font>
    </odxf>
    <ndxf>
      <font>
        <b/>
        <sz val="18"/>
        <color auto="1"/>
      </font>
    </ndxf>
  </rcc>
  <rfmt sheetId="1" sqref="O722:O724" start="0" length="2147483647">
    <dxf>
      <font>
        <b val="0"/>
      </font>
    </dxf>
  </rfmt>
  <rcc rId="241" sId="1" numFmtId="4">
    <nc r="N724">
      <v>25862.27</v>
    </nc>
  </rcc>
  <rcc rId="242" sId="1">
    <oc r="P719">
      <f>N719/H719</f>
    </oc>
    <nc r="P719"/>
  </rcc>
  <rfmt sheetId="1" sqref="P729" start="0" length="0">
    <dxf>
      <font>
        <i/>
        <sz val="18"/>
        <color auto="1"/>
      </font>
    </dxf>
  </rfmt>
  <rcc rId="243" sId="1" odxf="1" dxf="1">
    <oc r="P730">
      <f>N730/H730</f>
    </oc>
    <nc r="P730">
      <f>N730/H730</f>
    </nc>
    <odxf>
      <font>
        <i val="0"/>
        <sz val="18"/>
        <color theme="0"/>
      </font>
    </odxf>
    <ndxf>
      <font>
        <i/>
        <sz val="18"/>
        <color auto="1"/>
      </font>
    </ndxf>
  </rcc>
  <rfmt sheetId="1" sqref="P731" start="0" length="0">
    <dxf>
      <font>
        <i/>
        <sz val="18"/>
        <color auto="1"/>
      </font>
      <border outline="0">
        <top style="thin">
          <color indexed="64"/>
        </top>
      </border>
    </dxf>
  </rfmt>
  <rcc rId="244" sId="1" odxf="1" dxf="1">
    <oc r="P732">
      <f>N732/H732</f>
    </oc>
    <nc r="P732">
      <f>N732/H732</f>
    </nc>
    <odxf>
      <font>
        <i val="0"/>
        <sz val="18"/>
        <color theme="0"/>
      </font>
      <border outline="0">
        <top/>
      </border>
    </odxf>
    <ndxf>
      <font>
        <i/>
        <sz val="18"/>
        <color auto="1"/>
      </font>
      <border outline="0">
        <top style="thin">
          <color indexed="64"/>
        </top>
      </border>
    </ndxf>
  </rcc>
  <rfmt sheetId="1" sqref="P733" start="0" length="0">
    <dxf>
      <font>
        <i/>
        <sz val="18"/>
        <color auto="1"/>
      </font>
    </dxf>
  </rfmt>
  <rcc rId="245" sId="1">
    <oc r="P729">
      <f>N729/H729</f>
    </oc>
    <nc r="P729"/>
  </rcc>
  <rcc rId="246" sId="1">
    <oc r="P731">
      <f>N731/H731</f>
    </oc>
    <nc r="P731"/>
  </rcc>
  <rcc rId="247" sId="1">
    <oc r="P733">
      <f>N733/H733</f>
    </oc>
    <nc r="P733"/>
  </rcc>
  <rfmt sheetId="1" sqref="P723" start="0" length="0">
    <dxf>
      <font>
        <i/>
        <sz val="18"/>
        <color auto="1"/>
      </font>
    </dxf>
  </rfmt>
  <rcc rId="248" sId="1" odxf="1" dxf="1">
    <oc r="P724">
      <f>N724/H724</f>
    </oc>
    <nc r="P724">
      <f>N724/H724</f>
    </nc>
    <odxf>
      <font>
        <i val="0"/>
        <sz val="18"/>
        <color theme="0"/>
      </font>
    </odxf>
    <ndxf>
      <font>
        <i/>
        <sz val="18"/>
        <color auto="1"/>
      </font>
    </ndxf>
  </rcc>
  <rcc rId="249" sId="1">
    <oc r="P723">
      <f>N723/H723</f>
    </oc>
    <nc r="P723"/>
  </rcc>
  <rcv guid="{F2110B0B-AAE7-42F0-B553-C360E9249AD4}" action="delete"/>
  <rdn rId="0" localSheetId="1" customView="1" name="Z_F2110B0B_AAE7_42F0_B553_C360E9249AD4_.wvu.PrintArea" hidden="1" oldHidden="1">
    <formula>'на 01.04.2016'!$A$1:$CH$935</formula>
    <oldFormula>'на 01.04.2016'!$A$1:$CH$935</oldFormula>
  </rdn>
  <rdn rId="0" localSheetId="1" customView="1" name="Z_F2110B0B_AAE7_42F0_B553_C360E9249AD4_.wvu.PrintTitles" hidden="1" oldHidden="1">
    <formula>'на 01.04.2016'!$7:$9</formula>
    <oldFormula>'на 01.04.2016'!$7:$9</oldFormula>
  </rdn>
  <rdn rId="0" localSheetId="1" customView="1" name="Z_F2110B0B_AAE7_42F0_B553_C360E9249AD4_.wvu.Cols" hidden="1" oldHidden="1">
    <formula>'на 01.04.2016'!$D:$F,'на 01.04.2016'!$Q:$R,'на 01.04.2016'!$T:$CV</formula>
    <oldFormula>'на 01.04.2016'!$D:$F,'на 01.04.2016'!$Q:$R,'на 01.04.2016'!$T:$CV</oldFormula>
  </rdn>
  <rdn rId="0" localSheetId="1" customView="1" name="Z_F2110B0B_AAE7_42F0_B553_C360E9249AD4_.wvu.FilterData" hidden="1" oldHidden="1">
    <formula>'на 01.04.2016'!$A$9:$T$1142</formula>
    <oldFormula>'на 01.04.2016'!$A$9:$T$1142</oldFormula>
  </rdn>
  <rdn rId="0" localSheetId="2" customView="1" name="Z_F2110B0B_AAE7_42F0_B553_C360E9249AD4_.wvu.PrintArea" hidden="1" oldHidden="1">
    <formula>перечень!$A$1:$J$33</formula>
    <oldFormula>перечень!$A$1:$J$33</oldFormula>
  </rdn>
  <rdn rId="0" localSheetId="2" customView="1" name="Z_F2110B0B_AAE7_42F0_B553_C360E9249AD4_.wvu.PrintTitles" hidden="1" oldHidden="1">
    <formula>перечень!$3:$3</formula>
    <oldFormula>перечень!$3:$3</oldFormula>
  </rdn>
  <rdn rId="0" localSheetId="2" customView="1" name="Z_F2110B0B_AAE7_42F0_B553_C360E9249AD4_.wvu.FilterData" hidden="1" oldHidden="1">
    <formula>перечень!$A$3:$D$29</formula>
    <oldFormula>перечень!$A$3:$D$29</oldFormula>
  </rdn>
  <rcv guid="{F2110B0B-AAE7-42F0-B553-C360E9249AD4}"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864:XFD869">
    <dxf>
      <fill>
        <patternFill>
          <bgColor rgb="FFFFFF00"/>
        </patternFill>
      </fill>
    </dxf>
  </rfmt>
  <rcc rId="9" sId="1">
    <oc r="S852" t="inlineStr">
      <is>
        <r>
          <rPr>
            <sz val="18"/>
            <rFont val="Times New Roman"/>
            <family val="1"/>
            <charset val="204"/>
          </rPr>
          <t xml:space="preserve">Соглашение о предоставлении в 2016 году бюджету муниципального образования ХМАО - Югры городской округ город Сургут субсидии на развитие общественной инфраструктуры  и реализацию приоритетных направлений развития муниципальных образований автономного округа между Департаментом финансов ХМАО – Югры и Администрацией города находится на стадии подписания:
- подписано Главой города;
- направлено 16.02.2016 в Департамент финансов ХМАО – Югры для подписания. 
          </t>
        </r>
        <r>
          <rPr>
            <sz val="18"/>
            <color theme="8" tint="-0.499984740745262"/>
            <rFont val="Times New Roman"/>
            <family val="1"/>
            <charset val="204"/>
          </rPr>
          <t xml:space="preserve">                                              
</t>
        </r>
        <r>
          <rPr>
            <sz val="18"/>
            <color theme="1"/>
            <rFont val="Times New Roman"/>
            <family val="1"/>
            <charset val="204"/>
          </rPr>
          <t>Заключено соглашение от 29.12.2015 № 12/15-0517/7 о предоставлении субсидии из бюджета ХМАО – Югры бюджету муниципального образования ХМАО – Югры на софинансирование расходных обязательств на повышение оплаты труда педагогических работников муниципальных образовательных организаций дополнительного образования детей между Департаментом образования и молодежной политики ХМАО – Югры и Администрацией города.</t>
        </r>
      </is>
    </oc>
    <nc r="S852" t="inlineStr">
      <is>
        <r>
          <rPr>
            <sz val="18"/>
            <color rgb="FFFF0000"/>
            <rFont val="Times New Roman"/>
            <family val="1"/>
            <charset val="204"/>
          </rPr>
          <t xml:space="preserve">Соглашение о предоставлении в 2016 году бюджету муниципального образования ХМАО - Югры городской округ город Сургут субсидии на развитие общественной инфраструктуры  и реализацию приоритетных направлений развития муниципальных образований автономного округа между Департаментом финансов ХМАО – Югры и Администрацией города находится на стадии подписания:
- подписано Главой города;
- направлено 16.02.2016 в Департамент финансов ХМАО – Югры для подписания. </t>
        </r>
        <r>
          <rPr>
            <sz val="18"/>
            <rFont val="Times New Roman"/>
            <family val="1"/>
            <charset val="204"/>
          </rPr>
          <t xml:space="preserve">
          </t>
        </r>
        <r>
          <rPr>
            <sz val="18"/>
            <color theme="8" tint="-0.499984740745262"/>
            <rFont val="Times New Roman"/>
            <family val="1"/>
            <charset val="204"/>
          </rPr>
          <t xml:space="preserve">                                              
</t>
        </r>
        <r>
          <rPr>
            <sz val="18"/>
            <color theme="1"/>
            <rFont val="Times New Roman"/>
            <family val="1"/>
            <charset val="204"/>
          </rPr>
          <t>Заключено соглашение от 29.12.2015 № 12/15-0517/7 о предоставлении субсидии из бюджета ХМАО – Югры бюджету муниципального образования ХМАО – Югры на софинансирование расходных обязательств на повышение оплаты труда педагогических работников муниципальных образовательных организаций дополнительного образования детей между Департаментом образования и молодежной политики ХМАО – Югры и Администрацией города.</t>
        </r>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719" start="0" length="0">
    <dxf>
      <font>
        <sz val="18"/>
        <color auto="1"/>
      </font>
    </dxf>
  </rfmt>
  <rcc rId="257" sId="1" odxf="1" dxf="1">
    <oc r="J720">
      <f>I720/H720</f>
    </oc>
    <nc r="J720">
      <f>I720/H720</f>
    </nc>
    <odxf>
      <font>
        <sz val="18"/>
        <color theme="0"/>
      </font>
    </odxf>
    <ndxf>
      <font>
        <sz val="18"/>
        <color auto="1"/>
      </font>
    </ndxf>
  </rcc>
  <rcc rId="258" sId="1">
    <oc r="J719">
      <f>I719/H719</f>
    </oc>
    <nc r="J719"/>
  </rcc>
  <rfmt sheetId="1" sqref="J723" start="0" length="0">
    <dxf>
      <font>
        <i/>
        <sz val="18"/>
        <color auto="1"/>
      </font>
      <border outline="0">
        <right/>
      </border>
    </dxf>
  </rfmt>
  <rcc rId="259" sId="1" odxf="1" dxf="1">
    <oc r="J724">
      <f>I724/H724</f>
    </oc>
    <nc r="J724">
      <f>I724/H724</f>
    </nc>
    <odxf>
      <font>
        <i val="0"/>
        <sz val="18"/>
        <color theme="0"/>
      </font>
      <border outline="0">
        <right style="thin">
          <color indexed="64"/>
        </right>
      </border>
    </odxf>
    <ndxf>
      <font>
        <i/>
        <sz val="18"/>
        <color auto="1"/>
      </font>
      <border outline="0">
        <right/>
      </border>
    </ndxf>
  </rcc>
  <rfmt sheetId="1" sqref="J725" start="0" length="0">
    <dxf>
      <font>
        <i/>
        <sz val="18"/>
        <color auto="1"/>
      </font>
      <border outline="0">
        <right/>
        <top style="thin">
          <color indexed="64"/>
        </top>
      </border>
    </dxf>
  </rfmt>
  <rfmt sheetId="1" sqref="J726" start="0" length="0">
    <dxf>
      <font>
        <i/>
        <sz val="18"/>
        <color auto="1"/>
      </font>
      <border outline="0">
        <right/>
      </border>
    </dxf>
  </rfmt>
  <rcc rId="260" sId="1">
    <oc r="J723">
      <f>I723/H723</f>
    </oc>
    <nc r="J723"/>
  </rcc>
  <rcc rId="261" sId="1">
    <oc r="J726">
      <f>I726/H726</f>
    </oc>
    <nc r="J726">
      <f>I726/H726</f>
    </nc>
  </rcc>
  <rcc rId="262" sId="1">
    <oc r="J725">
      <f>I725/H725</f>
    </oc>
    <nc r="J725"/>
  </rcc>
  <rfmt sheetId="1" sqref="J726" start="0" length="2147483647">
    <dxf>
      <font/>
    </dxf>
  </rfmt>
  <rcc rId="263" sId="1" numFmtId="4">
    <nc r="H731">
      <v>4780.5</v>
    </nc>
  </rcc>
  <rcc rId="264" sId="1" numFmtId="4">
    <oc r="H732">
      <v>4780.5</v>
    </oc>
    <nc r="H732"/>
  </rcc>
  <rcc rId="265" sId="1" numFmtId="4">
    <nc r="I731">
      <v>454.44</v>
    </nc>
  </rcc>
  <rcc rId="266" sId="1" numFmtId="4">
    <oc r="I732">
      <v>454.44</v>
    </oc>
    <nc r="I732"/>
  </rcc>
  <rcc rId="267" sId="1">
    <oc r="J732">
      <f>I732/H732</f>
    </oc>
    <nc r="J732"/>
  </rcc>
  <rcc rId="268" sId="1">
    <nc r="J731">
      <f>I731/H731</f>
    </nc>
  </rcc>
  <rcc rId="269" sId="1" numFmtId="4">
    <nc r="K731">
      <v>454.44</v>
    </nc>
  </rcc>
  <rcc rId="270" sId="1" numFmtId="4">
    <oc r="K732">
      <v>454.44</v>
    </oc>
    <nc r="K732"/>
  </rcc>
  <rcc rId="271" sId="1">
    <oc r="L732">
      <f>K732/H732</f>
    </oc>
    <nc r="L732"/>
  </rcc>
  <rcc rId="272" sId="1">
    <oc r="M732">
      <f>K732/I732</f>
    </oc>
    <nc r="M732"/>
  </rcc>
  <rcc rId="273" sId="1">
    <nc r="L731">
      <f>K731/H731</f>
    </nc>
  </rcc>
  <rcc rId="274" sId="1">
    <nc r="M731">
      <f>K731/I731</f>
    </nc>
  </rcc>
  <rcc rId="275" sId="1">
    <oc r="P732">
      <f>N732/H732</f>
    </oc>
    <nc r="P732"/>
  </rcc>
  <rcc rId="276" sId="1">
    <nc r="P731">
      <f>N731/H731</f>
    </nc>
  </rcc>
  <rcc rId="277" sId="1">
    <nc r="M719">
      <f>K719/I719</f>
    </nc>
  </rcc>
  <rcc rId="278" sId="1">
    <oc r="M720">
      <f>K720/I720</f>
    </oc>
    <nc r="M720"/>
  </rcc>
  <rfmt sheetId="1" sqref="L716:M716" start="0" length="2147483647">
    <dxf>
      <font>
        <b/>
      </font>
    </dxf>
  </rfmt>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9:S34">
    <dxf>
      <fill>
        <patternFill>
          <bgColor rgb="FF7030A0"/>
        </patternFill>
      </fill>
    </dxf>
  </rfmt>
  <rcc rId="279" sId="1">
    <oc r="S29" t="inlineStr">
      <is>
        <t>145 226,0 тыс. руб. предусмотрены для исполнения принятых обязательств по контрактам заключенным в 2015 году на поставку оборудования. Срок поставки -  март-апрель 2016 года.
8594,1 тыс. руб. - средства для проведения повторных аукционов на поставку оборудования для комплектации и ввода объекта в эксплуатацию. Ориентировочный срок размещения извещений о проведении аукционов - апрель 2016 года.                                                                                                        8218,6 тыс. руб. предусмотрены для проведения аукционов  на поставку оборудования (система видеонаблюдения, жалюзи) для комплектации и ввода объекта в эксплуатацию. Ориентировочный срок размещения извещений - апрель 2016 года.</t>
      </is>
    </oc>
    <nc r="S29" t="inlineStr">
      <is>
        <t xml:space="preserve">Поставка и оплата оборудования в рамках заключенных в 2015 году контрактов на сумму - 81 625,0 тыс руб.  с учетом монтажа, наладки и сборки будет произведена в период с марта по май 2016 года. 
Извещения по 7-ми аукционам на поставку оборудования для комплектации и ввода объекта в эксплуатацию на сумму 8576,0299 тыс. руб. опубликованы в марте, подведение итогов аукционов состоится в  апреле 2016г.   Из них по 2-м аукционам не подано ни одной заявки, извещения о проведении аукционов будут опубликованы повторно в апреле 2016г.
В связи с принятым  Решением об одностороннем отказе заказчика №43-02-739/16 от 23.03.2016 г.  от исполнения контракта   ориентировочный срок размещения извещения о проведении аукциона на поставку рентгенологического оборудования на сумму 63600,8 тыс. руб. - май 2016 г. Ориентировочный срок размещения извещений для проведения аукционов  на поставку оборудования (система видеонаблюдения, жалюзи) в сумме 8218,6 тыс.руб. - апрель 2016г.                                                                                                         Поставка оборудования в марте 2016 года принята на сумму 31000,32523 тыс.руб., за счет средств  бюджета автономного округа. Средства будут оплачены в апреле.                                                                               В настоящее время на объекте проводится  итоговая проверка Службой  Жилстройнадзора Югры. После проверки объект будет введен в эксплуатацию. Срок ввода объекта в эксплуатацию - апрель 2016 года. </t>
      </is>
    </nc>
  </rcc>
  <rdn rId="0" localSheetId="1" customView="1" name="Z_A6B98527_7CBF_4E4D_BDEA_9334A3EB779F_.wvu.Rows" hidden="1" oldHidden="1">
    <oldFormula>'на 01.04.2016'!$100:$100,'на 01.04.2016'!$117:$117,'на 01.04.2016'!$600:$600,'на 01.04.2016'!$660:$660,'на 01.04.2016'!$666:$666,'на 01.04.2016'!$672:$672,'на 01.04.2016'!$738:$738</oldFormula>
  </rdn>
  <rcv guid="{A6B98527-7CBF-4E4D-BDEA-9334A3EB779F}" action="delete"/>
  <rdn rId="0" localSheetId="1" customView="1" name="Z_A6B98527_7CBF_4E4D_BDEA_9334A3EB779F_.wvu.PrintArea" hidden="1" oldHidden="1">
    <formula>'на 01.04.2016'!$A$1:$CH$935</formula>
    <oldFormula>'на 01.04.2016'!$A$1:$CH$935</oldFormula>
  </rdn>
  <rdn rId="0" localSheetId="1" customView="1" name="Z_A6B98527_7CBF_4E4D_BDEA_9334A3EB779F_.wvu.PrintTitles" hidden="1" oldHidden="1">
    <formula>'на 01.04.2016'!$7:$9</formula>
    <oldFormula>'на 01.04.2016'!$7:$9</oldFormula>
  </rdn>
  <rdn rId="0" localSheetId="1" customView="1" name="Z_A6B98527_7CBF_4E4D_BDEA_9334A3EB779F_.wvu.Cols" hidden="1" oldHidden="1">
    <formula>'на 01.04.2016'!$D:$F,'на 01.04.2016'!$Q:$R,'на 01.04.2016'!$T:$CV</formula>
    <oldFormula>'на 01.04.2016'!$D:$F,'на 01.04.2016'!$Q:$R,'на 01.04.2016'!$T:$CV</oldFormula>
  </rdn>
  <rdn rId="0" localSheetId="1" customView="1" name="Z_A6B98527_7CBF_4E4D_BDEA_9334A3EB779F_.wvu.FilterData" hidden="1" oldHidden="1">
    <formula>'на 01.04.2016'!$A$9:$T$1142</formula>
    <oldFormula>'на 01.04.2016'!$A$9:$T$1142</oldFormula>
  </rdn>
  <rdn rId="0" localSheetId="2" customView="1" name="Z_A6B98527_7CBF_4E4D_BDEA_9334A3EB779F_.wvu.PrintArea" hidden="1" oldHidden="1">
    <formula>перечень!$A$1:$J$33</formula>
    <oldFormula>перечень!$A$1:$J$33</oldFormula>
  </rdn>
  <rdn rId="0" localSheetId="2" customView="1" name="Z_A6B98527_7CBF_4E4D_BDEA_9334A3EB779F_.wvu.PrintTitles" hidden="1" oldHidden="1">
    <formula>перечень!$3:$3</formula>
    <oldFormula>перечень!$3:$3</oldFormula>
  </rdn>
  <rdn rId="0" localSheetId="2" customView="1" name="Z_A6B98527_7CBF_4E4D_BDEA_9334A3EB779F_.wvu.FilterData" hidden="1" oldHidden="1">
    <formula>перечень!$A$3:$D$29</formula>
    <oldFormula>перечень!$A$3:$D$29</oldFormula>
  </rdn>
  <rcv guid="{A6B98527-7CBF-4E4D-BDEA-9334A3EB779F}"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70:XFD775">
    <dxf>
      <fill>
        <patternFill>
          <bgColor rgb="FFFFFF00"/>
        </patternFill>
      </fill>
    </dxf>
  </rfmt>
  <rfmt sheetId="1" sqref="S776:S823">
    <dxf>
      <fill>
        <patternFill>
          <bgColor rgb="FFFFFF00"/>
        </patternFill>
      </fill>
    </dxf>
  </rfmt>
  <rfmt sheetId="1" sqref="A776:P811">
    <dxf>
      <fill>
        <patternFill>
          <bgColor rgb="FFFFFF00"/>
        </patternFill>
      </fill>
    </dxf>
  </rfmt>
  <rfmt sheetId="1" sqref="A812:XFD823">
    <dxf>
      <fill>
        <patternFill>
          <bgColor rgb="FFFFFF00"/>
        </patternFill>
      </fill>
    </dxf>
  </rfmt>
  <rfmt sheetId="1" sqref="C824:P853">
    <dxf>
      <fill>
        <patternFill>
          <bgColor rgb="FFFFFF00"/>
        </patternFill>
      </fill>
    </dxf>
  </rfmt>
  <rfmt sheetId="1" sqref="A824:B848">
    <dxf>
      <fill>
        <patternFill>
          <bgColor rgb="FFFFFF00"/>
        </patternFill>
      </fill>
    </dxf>
  </rfmt>
  <rfmt sheetId="1" sqref="A849:B853">
    <dxf>
      <fill>
        <patternFill>
          <bgColor rgb="FFFFFF00"/>
        </patternFill>
      </fill>
    </dxf>
  </rfmt>
  <rfmt sheetId="1" sqref="S836:S853">
    <dxf>
      <fill>
        <patternFill>
          <bgColor rgb="FFFFFF00"/>
        </patternFill>
      </fill>
    </dxf>
  </rfmt>
  <rfmt sheetId="1" sqref="S854:S865">
    <dxf>
      <fill>
        <patternFill>
          <bgColor rgb="FFFFFF00"/>
        </patternFill>
      </fill>
    </dxf>
  </rfmt>
  <rfmt sheetId="1" sqref="A854:XFD865">
    <dxf>
      <fill>
        <patternFill>
          <bgColor rgb="FFFFFF00"/>
        </patternFill>
      </fill>
    </dxf>
  </rfmt>
  <rfmt sheetId="1" sqref="S764:S769">
    <dxf>
      <fill>
        <patternFill>
          <bgColor rgb="FFFFFF00"/>
        </patternFill>
      </fill>
    </dxf>
  </rfmt>
  <rfmt sheetId="1" sqref="A764:XFD769">
    <dxf>
      <fill>
        <patternFill>
          <bgColor rgb="FFFFFF00"/>
        </patternFill>
      </fill>
    </dxf>
  </rfmt>
  <rcc rId="288" sId="1">
    <oc r="S740" t="inlineStr">
      <is>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              
Соглашение о предоставлении в 2016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предусмотренных задачей 3 подпрограммы VI "Дорожное хозяйство" государственной программы между Департаментом дорожного хозяйства и транспорта ХМАО-Югры и Администрацией города находится на стадии подписания:
- подписано Главой города;
- направлено 29.02.2016 в Департамент дорожного хозяйства и транспорта ХМАО-Югры для подписания.</t>
      </is>
    </oc>
    <nc r="S740" t="inlineStr">
      <is>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              
Соглашение о предоставлении в 2016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предусмотренных задачей 3 подпрограммы VI "Дорожное хозяйство" государственной программы между Департаментом дорожного хозяйства и транспорта ХМАО-Югры и Администрацией города находится на стадии подписания:
- подписано Главой города;
- направлено 29.02.2016 в Департамент дорожного хозяйства и транспорта ХМАО-Югры для подписания. По состоянию на 01.04.2015 соглашение не подписано.</t>
      </is>
    </nc>
  </rcc>
  <rfmt sheetId="1" sqref="S740:S745">
    <dxf>
      <fill>
        <patternFill>
          <bgColor rgb="FFFFFF00"/>
        </patternFill>
      </fill>
    </dxf>
  </rfmt>
  <rcv guid="{D20DFCFE-63F9-4265-B37B-4F36C46DF159}" action="delete"/>
  <rdn rId="0" localSheetId="1" customView="1" name="Z_D20DFCFE_63F9_4265_B37B_4F36C46DF159_.wvu.PrintArea" hidden="1" oldHidden="1">
    <formula>'на 01.04.2016'!$A$1:$S$1157</formula>
    <oldFormula>'на 01.04.2016'!$A$1:$S$1157</oldFormula>
  </rdn>
  <rdn rId="0" localSheetId="1" customView="1" name="Z_D20DFCFE_63F9_4265_B37B_4F36C46DF159_.wvu.Cols" hidden="1" oldHidden="1">
    <formula>'на 01.04.2016'!$D:$F,'на 01.04.2016'!$Q:$R</formula>
    <oldFormula>'на 01.04.2016'!$D:$F,'на 01.04.2016'!$Q:$R</oldFormula>
  </rdn>
  <rdn rId="0" localSheetId="1" customView="1" name="Z_D20DFCFE_63F9_4265_B37B_4F36C46DF159_.wvu.FilterData" hidden="1" oldHidden="1">
    <formula>'на 01.04.2016'!$A$9:$T$1142</formula>
    <oldFormula>'на 01.04.2016'!$A$9:$T$1142</oldFormula>
  </rdn>
  <rdn rId="0" localSheetId="2" customView="1" name="Z_D20DFCFE_63F9_4265_B37B_4F36C46DF159_.wvu.PrintArea" hidden="1" oldHidden="1">
    <formula>перечень!$A$1:$J$33</formula>
    <oldFormula>перечень!$A$1:$J$33</oldFormula>
  </rdn>
  <rdn rId="0" localSheetId="2" customView="1" name="Z_D20DFCFE_63F9_4265_B37B_4F36C46DF159_.wvu.PrintTitles" hidden="1" oldHidden="1">
    <formula>перечень!$3:$3</formula>
    <oldFormula>перечень!$3:$3</oldFormula>
  </rdn>
  <rdn rId="0" localSheetId="2" customView="1" name="Z_D20DFCFE_63F9_4265_B37B_4F36C46DF159_.wvu.FilterData" hidden="1" oldHidden="1">
    <formula>перечень!$A$3:$D$29</formula>
    <oldFormula>перечень!$A$3:$D$29</oldFormula>
  </rdn>
  <rcv guid="{D20DFCFE-63F9-4265-B37B-4F36C46DF159}"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S824:S835">
    <dxf>
      <fill>
        <patternFill>
          <bgColor rgb="FFFFFF00"/>
        </patternFill>
      </fill>
    </dxf>
  </rfmt>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01:S106">
    <dxf>
      <fill>
        <patternFill>
          <bgColor rgb="FF7030A0"/>
        </patternFill>
      </fill>
    </dxf>
  </rfmt>
  <rfmt sheetId="1" sqref="A107:S112">
    <dxf>
      <fill>
        <patternFill>
          <bgColor rgb="FF7030A0"/>
        </patternFill>
      </fill>
    </dxf>
  </rfmt>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5" sId="1">
    <nc r="L719">
      <f>K719/H719</f>
    </nc>
  </rcc>
  <rfmt sheetId="1" sqref="L719" start="0" length="2147483647">
    <dxf>
      <font>
        <b val="0"/>
      </font>
    </dxf>
  </rfmt>
  <rcc rId="296" sId="1">
    <oc r="S722" t="inlineStr">
      <is>
        <t>Обеспечена доля софинансирования за счет средств местного бюджета в сумме 1 941 тыс. руб. в размере 10 % от общей суммы затрат на проведение ремонтных работ в ТРЦ "Агора". Средства бюджета ХМАО-Югры будут доведены дополнительно.</t>
      </is>
    </oc>
    <nc r="S722" t="inlineStr">
      <is>
        <t>Отклонение уточненного от утвержденного плана обусловлено выделением средств, согласно распоряжению Правительства ХМАО-Югры от 26.02.2016 № 82-рп «Об остатках межбюджетных трансфертов, подлежащих передаче из бюджета ХМАО-Югры в бюджеты муниципальных районов и городских округов ХМАО-Югры" в сумме 25862,27 т.р. на приобретение оборудования, программного обеспечения, мебели и проведение ремонтных работ.
Обеспечена доля софинансирования за счет средств местного бюджета в сумме 1 941,0 тыс. руб. 
Неисполненные остатки 2015 года на сумму 20 558,01 т.р. (в том числе за счет средств местного бюджета - 1 398,71 т.р., за счет средств окружного бюджета - 19 159,30 т.р.) ожидается исполнить во 2 квартале 2016 года по заключенным контрактам:
- на поставку программно-аппаратного комплекса "Универсальный криптошлюз и межсетевой экран" по МК51/ЭА-15 от 23.12.2015 с ООО "Астерит" в сумме 207,49 т.р.;
- на поставку и гарантийное обслуживание средств видеонаблюдения по МК58/ЭА-15 от 28.12.2015 с ИП Доска Виктор Васильевич в сумме 640,56 т.р.;
- на поставку и гарантийное обслуживание серверного оборудования по МК66/ЭА-15 от 18.01.2016 с ООО "РемМарк" в сумме 3 591,66 т.р.;
- на поставку и установку мебели для комплектации объекта "Многофункциональный центр предоставления государственных и муниципальных услуг города Сургута" по МК54/ЭА-15 от 28.12.2015 с ООО "Технологичный дизайн" в сумме 879,54 т.р.;
- на выполнение работ по ремонту нежилого помещения под нужды МФЦ г. Сургута по МК65/ЭА-15 от 18.01.2016 с ООО "СтройНордКомплекс" в сумме 13 987,13 т.р. (в том числе за счет средств местного бюджета - 1 398,71 т.р., за счет средств окружного бюджета - 12 588,42 т.р.);
- на поставку и внедрение системы управления электронной очередью для нужд МКУ "МФЦ г. Сургута" по МК67/ЭА-15 от 26.01.2016 с ООО "Унитех" в сумме 1 251,63 т.р.
Средства в сумме 7 245,26 т.р., ожидается исполнить до конца 2016 года (в том числе за счет средств местного бюджета - 542,29 т.р., за счет средств окружного бюджета - 6 702,97 т.р.):
- на оборудование - 4 924,62 т.р. (в том числе за счет средств местного бюджета - 125,84 т.р., за счет средств окружного бюджета - 4 798,78 т.р.);
- на выполнение ремонтных работ - 1 398,71 т.р. (в том числе за счет средств местного бюджета - 139,87 т.р., за счет средств окружного бюджета - 12 588,42 т.р.) ;
- на программное обеспечение - 921,93 т.р. (в том числе за счет средств местного бюджета - 276,58 т.р., за счет средств окружного бюджета - 645,35 т.р.).</t>
      </is>
    </nc>
  </rcc>
  <rcv guid="{F2110B0B-AAE7-42F0-B553-C360E9249AD4}" action="delete"/>
  <rdn rId="0" localSheetId="1" customView="1" name="Z_F2110B0B_AAE7_42F0_B553_C360E9249AD4_.wvu.PrintArea" hidden="1" oldHidden="1">
    <formula>'на 01.04.2016'!$A$1:$CH$935</formula>
    <oldFormula>'на 01.04.2016'!$A$1:$CH$935</oldFormula>
  </rdn>
  <rdn rId="0" localSheetId="1" customView="1" name="Z_F2110B0B_AAE7_42F0_B553_C360E9249AD4_.wvu.PrintTitles" hidden="1" oldHidden="1">
    <formula>'на 01.04.2016'!$7:$9</formula>
    <oldFormula>'на 01.04.2016'!$7:$9</oldFormula>
  </rdn>
  <rdn rId="0" localSheetId="1" customView="1" name="Z_F2110B0B_AAE7_42F0_B553_C360E9249AD4_.wvu.Cols" hidden="1" oldHidden="1">
    <formula>'на 01.04.2016'!$D:$F,'на 01.04.2016'!$Q:$R,'на 01.04.2016'!$T:$CV</formula>
    <oldFormula>'на 01.04.2016'!$D:$F,'на 01.04.2016'!$Q:$R,'на 01.04.2016'!$T:$CV</oldFormula>
  </rdn>
  <rdn rId="0" localSheetId="1" customView="1" name="Z_F2110B0B_AAE7_42F0_B553_C360E9249AD4_.wvu.FilterData" hidden="1" oldHidden="1">
    <formula>'на 01.04.2016'!$A$9:$T$1142</formula>
    <oldFormula>'на 01.04.2016'!$A$9:$T$1142</oldFormula>
  </rdn>
  <rdn rId="0" localSheetId="2" customView="1" name="Z_F2110B0B_AAE7_42F0_B553_C360E9249AD4_.wvu.PrintArea" hidden="1" oldHidden="1">
    <formula>перечень!$A$1:$J$33</formula>
    <oldFormula>перечень!$A$1:$J$33</oldFormula>
  </rdn>
  <rdn rId="0" localSheetId="2" customView="1" name="Z_F2110B0B_AAE7_42F0_B553_C360E9249AD4_.wvu.PrintTitles" hidden="1" oldHidden="1">
    <formula>перечень!$3:$3</formula>
    <oldFormula>перечень!$3:$3</oldFormula>
  </rdn>
  <rdn rId="0" localSheetId="2" customView="1" name="Z_F2110B0B_AAE7_42F0_B553_C360E9249AD4_.wvu.FilterData" hidden="1" oldHidden="1">
    <formula>перечень!$A$3:$D$29</formula>
    <oldFormula>перечень!$A$3:$D$29</oldFormula>
  </rdn>
  <rcv guid="{F2110B0B-AAE7-42F0-B553-C360E9249AD4}"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25:S130">
    <dxf>
      <fill>
        <patternFill>
          <bgColor rgb="FF7030A0"/>
        </patternFill>
      </fill>
    </dxf>
  </rfmt>
  <rcc rId="304" sId="1">
    <oc r="S125" t="inlineStr">
      <is>
        <t xml:space="preserve"> 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март 2016 года, НМЦК-18954,547 тыс. руб. Ориентировочный срок заключения контракта - май 2016 года, при условии, что конкурс состоится.
 Осуществление технологического присоединения объекта к электрическим сетям планируется в 1 квартале на сумму 51,814 тыс. руб.                                                                                                           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март 2016 года, НМЦК-19753,704 тыс. руб. Ориентировочный срок заключения контракта - май 2016 года, при условии, что конкурс состоится.                                       </t>
      </is>
    </oc>
    <nc r="S125" t="inlineStr">
      <is>
        <t xml:space="preserve">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апрель 2016 года, НМЦК-17834,61244 тыс.руб. Ориентировочный срок заключения контракта - июль 2016 года, при условии, что конкурс состоится.
 Произведен аванс за технологическое присоединения объекта к электрическим сетям на сумму 51,814 тыс.руб.                                                                                                                         </t>
      </is>
    </nc>
  </rcc>
  <rcc rId="305" sId="1" numFmtId="4">
    <nc r="K128">
      <v>51.81</v>
    </nc>
  </rcc>
  <rfmt sheetId="1" sqref="K128:L128" start="0" length="2147483647">
    <dxf>
      <font>
        <color auto="1"/>
      </font>
    </dxf>
  </rfmt>
  <rfmt sheetId="1" sqref="K125:L125" start="0" length="2147483647">
    <dxf>
      <font>
        <color auto="1"/>
      </font>
    </dxf>
  </rfmt>
  <rcc rId="306" sId="1" odxf="1" dxf="1" numFmtId="4">
    <nc r="I128">
      <v>51.81</v>
    </nc>
    <odxf>
      <font>
        <sz val="18"/>
        <color auto="1"/>
      </font>
    </odxf>
    <ndxf>
      <font>
        <sz val="18"/>
        <color auto="1"/>
      </font>
    </ndxf>
  </rcc>
  <rfmt sheetId="1" sqref="J125" start="0" length="2147483647">
    <dxf>
      <font>
        <color auto="1"/>
      </font>
    </dxf>
  </rfmt>
  <rfmt sheetId="1" sqref="J128" start="0" length="2147483647">
    <dxf>
      <font>
        <color auto="1"/>
      </font>
    </dxf>
  </rfmt>
  <rfmt sheetId="1" sqref="M125" start="0" length="2147483647">
    <dxf>
      <font>
        <color auto="1"/>
      </font>
    </dxf>
  </rfmt>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31:S136">
    <dxf>
      <fill>
        <patternFill>
          <bgColor rgb="FF7030A0"/>
        </patternFill>
      </fill>
    </dxf>
  </rfmt>
  <rcc rId="307" sId="1">
    <oc r="S131" t="inlineStr">
      <is>
        <t xml:space="preserve"> 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март 2016 года, НМЦК-19753,704 тыс. руб. Ориентировочный срок заключения контракта - май 2016 года, при условии, что конкурс состоится.                                       </t>
      </is>
    </oc>
    <nc r="S131" t="inlineStr">
      <is>
        <t xml:space="preserve">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май 2016 года, НМЦК-23305,13 тыс.руб. Ориентировочный срок заключения контракта - август 2016 года, при условии, что конкурс состоится.                                       </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167" start="0" length="2147483647">
    <dxf>
      <font>
        <color auto="1"/>
      </font>
    </dxf>
  </rfmt>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97:S202">
    <dxf>
      <fill>
        <patternFill>
          <bgColor rgb="FF7030A0"/>
        </patternFill>
      </fill>
    </dxf>
  </rfmt>
  <rcc rId="308" sId="1" numFmtId="4">
    <nc r="I199">
      <v>12157.3</v>
    </nc>
  </rcc>
  <rfmt sheetId="1" sqref="J199" start="0" length="2147483647">
    <dxf>
      <font>
        <color auto="1"/>
      </font>
    </dxf>
  </rfmt>
  <rcc rId="309" sId="1">
    <oc r="S197" t="inlineStr">
      <is>
        <t>Размещение заявки на проведение аукционов по приобретению жилых помещений для участников программы (24 квартиры)  запланировано, согласно утвержденного плана - графика на февраль 2016 года.</t>
      </is>
    </oc>
    <nc r="S197" t="inlineStr">
      <is>
        <t>Аукционы по приобретению жилых помещений для участников программы (24 квартиры) не состоялись по причине отсутствия заявок. На рассмотрение Думы города, заседание которой состоится в апреле, вынесен вопрос о выделении средств местного бюджета в сумме 13136,199 тыс.руб., что позволит провести повторные аукционы по приобретению жилых помещений.</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oc r="S410" t="inlineStr">
      <is>
        <t>Заключены муниципальные контракты и договора на первоочередные работы, услуги, закупку товаров. Закупки запланированные на 2016 год осуществляются в соответствии с план-графиком.
В 2016 году из средств окружного бюджета предусмотрены расходы на приобретение конвертов и бумаги в  целях реализации полномочий, указанных в пунктах 3.1, 3.2 статьи 2 Закона Ханты-Мансийского автономного округа – Югры от 31.03.2009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is>
    </oc>
    <nc r="S410" t="inlineStr">
      <is>
        <t>Заключены муниципальные контракты и договора на приобретение конвертов и бумаги . Закупки запланированные на 2016 год осуществляются в соответствии с план-графиком.</t>
      </is>
    </nc>
  </rcc>
  <rfmt sheetId="1" sqref="A410:XFD415">
    <dxf>
      <fill>
        <patternFill>
          <bgColor rgb="FFFFFF00"/>
        </patternFill>
      </fill>
    </dxf>
  </rfmt>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37:S242">
    <dxf>
      <fill>
        <patternFill>
          <bgColor rgb="FF7030A0"/>
        </patternFill>
      </fill>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0" sId="1" numFmtId="4">
    <nc r="I239">
      <v>29490.39</v>
    </nc>
  </rcc>
  <rfmt sheetId="1" sqref="J239" start="0" length="2147483647">
    <dxf>
      <font>
        <color auto="1"/>
      </font>
    </dxf>
  </rfmt>
  <rcc rId="311" sId="1" numFmtId="4">
    <oc r="I240">
      <v>476.9</v>
    </oc>
    <nc r="I240">
      <v>1552.13</v>
    </nc>
  </rcc>
  <rcc rId="312" sId="1">
    <oc r="S237" t="inlineStr">
      <is>
        <t>Работы выполняются в соответствии с заключенным муниципальным контрактом с ООО "Сибвитосервис" №18/2014 от 04.10.14 г.  Сумма по контракту - 323 245,55685 руб.   Срок выполнения работ - 15.06.2016 г.
Готовность объекта - 66,5 %.В связи с изменением трассировки теплоснабжения сетей объекта и согласованием измененного проекта с СГМУП "ГТС", подрядчик приостановил работы по прокладке сетей теплоснабжения и подачи тепла на объект, что привлекло к частичному невыполнению последующих работ по внутренней отделке. 
 Срок размещения извещения о проведении 13-ти электронных  аукционов на поставку оборудования для комплектации и ввода объекта в эксплуатацию согласно утвержденного плана-графика - март 2016 года. Ориентировочные сроки заключения контрактов - май 2016 года, при условии, что аукционы состоятся.
Ориентировочная дата ввода объекта в эксплуатацию - июль 2016 года.</t>
      </is>
    </oc>
    <nc r="S237" t="inlineStr">
      <is>
        <t xml:space="preserve">Работы выполняются в соответствии с заключенным муниципальным контрактом с ООО "Сибвитосервис" №18/2014 от 04.10.14 г.  Сумма по контракту - 323 245,55685 руб.   Срок выполнения работ - 15.06.2016 г.
Готовность объекта - 73,1 %.                                                                                                                                       В марте опубликованы извещения о проведении  5-ти  электронных  аукционов на сумму 661,5085тыс. руб. на поставку оборудования для комплектации и ввода объекта в эксплуатацию. Дата проведения аукционов 04.04.2016 г.  Из них по 2-м аукционам не подано ни одной заявки, извещения о проведении аукционов будут опубликованы повторно в апреле 2016г
Размещены извещения о проведении  11-ти  электронных  аукционов на поставку оборудования для комплектации и ввода объекта в эксплуатацию. Дата проведения аукционов - 18.04.16 г.                                                                                                         Ориентировочная дата ввода объекта в эксплуатацию - июль 2016 года. </t>
      </is>
    </nc>
  </rcc>
  <rcv guid="{A6B98527-7CBF-4E4D-BDEA-9334A3EB779F}" action="delete"/>
  <rdn rId="0" localSheetId="1" customView="1" name="Z_A6B98527_7CBF_4E4D_BDEA_9334A3EB779F_.wvu.PrintArea" hidden="1" oldHidden="1">
    <formula>'на 01.04.2016'!$A$1:$CH$935</formula>
    <oldFormula>'на 01.04.2016'!$A$1:$CH$935</oldFormula>
  </rdn>
  <rdn rId="0" localSheetId="1" customView="1" name="Z_A6B98527_7CBF_4E4D_BDEA_9334A3EB779F_.wvu.PrintTitles" hidden="1" oldHidden="1">
    <formula>'на 01.04.2016'!$7:$9</formula>
    <oldFormula>'на 01.04.2016'!$7:$9</oldFormula>
  </rdn>
  <rdn rId="0" localSheetId="1" customView="1" name="Z_A6B98527_7CBF_4E4D_BDEA_9334A3EB779F_.wvu.Cols" hidden="1" oldHidden="1">
    <formula>'на 01.04.2016'!$D:$F,'на 01.04.2016'!$Q:$R,'на 01.04.2016'!$T:$CV</formula>
    <oldFormula>'на 01.04.2016'!$D:$F,'на 01.04.2016'!$Q:$R,'на 01.04.2016'!$T:$CV</oldFormula>
  </rdn>
  <rdn rId="0" localSheetId="1" customView="1" name="Z_A6B98527_7CBF_4E4D_BDEA_9334A3EB779F_.wvu.FilterData" hidden="1" oldHidden="1">
    <formula>'на 01.04.2016'!$A$9:$T$1142</formula>
    <oldFormula>'на 01.04.2016'!$A$9:$T$1142</oldFormula>
  </rdn>
  <rdn rId="0" localSheetId="2" customView="1" name="Z_A6B98527_7CBF_4E4D_BDEA_9334A3EB779F_.wvu.PrintArea" hidden="1" oldHidden="1">
    <formula>перечень!$A$1:$J$33</formula>
    <oldFormula>перечень!$A$1:$J$33</oldFormula>
  </rdn>
  <rdn rId="0" localSheetId="2" customView="1" name="Z_A6B98527_7CBF_4E4D_BDEA_9334A3EB779F_.wvu.PrintTitles" hidden="1" oldHidden="1">
    <formula>перечень!$3:$3</formula>
    <oldFormula>перечень!$3:$3</oldFormula>
  </rdn>
  <rdn rId="0" localSheetId="2" customView="1" name="Z_A6B98527_7CBF_4E4D_BDEA_9334A3EB779F_.wvu.FilterData" hidden="1" oldHidden="1">
    <formula>перечень!$A$3:$D$29</formula>
    <oldFormula>перечень!$A$3:$D$29</oldFormula>
  </rdn>
  <rcv guid="{A6B98527-7CBF-4E4D-BDEA-9334A3EB779F}"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73:S278">
    <dxf>
      <fill>
        <patternFill>
          <bgColor rgb="FF7030A0"/>
        </patternFill>
      </fill>
    </dxf>
  </rfmt>
  <rcc rId="320" sId="1">
    <oc r="S273" t="inlineStr">
      <is>
        <t>Получено положительное заключение по проверке достоверности определения сметной стоимости объекта №86-1-6-0010-16 от 16.02.2016г.                                                                                                                                                                                                   Срок размещения извещения о проведении конкурса с ограниченным участием на выполнение работ по завершению строительства объекта согласно утвержденного плана-графика - март 2016 года. Ориентировочный срок заключения контракта - май 2016 года, при условии, что конкурс состоится. Готовность объекта - 57%. 
Ориентировочная дата ввода объекта в эксплуатацию -  декабрь 2016 года.</t>
      </is>
    </oc>
    <nc r="S273" t="inlineStr">
      <is>
        <t>Получено положительное заключение по проверке достоверности определения сметной стоимости объекта №86-1-6-0010-16 от 16.02.2016г.                                                                                                                                                                                                   Срок размещения извещения о проведении конкурса с ограниченным участием на выполнение работ по завершению строительства объекта согласно утвержденного плана-графика - апрель 2016 года. Ориентировочный срок заключения контракта - июнь 2016 года, при условии, что конкурс состоится. НМЦК на выполнение работ по завершению строительства объекта - 420949,69467 тыс.руб.  Средств для проведения аукциона недостаточно. Обращение в Департамент физической культуры и спорта ХМАО-Югры направлено 17.03.2016года.                                                                                                                                              Готовность объекта - 57%. 
Ориентировочная дата ввода объекта в эксплуатацию -  декабрь 2016 года.</t>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S319" start="0" length="0">
    <dxf>
      <border>
        <bottom style="thin">
          <color indexed="64"/>
        </bottom>
      </border>
    </dxf>
  </rfmt>
  <rfmt sheetId="1" sqref="S325" start="0" length="0">
    <dxf>
      <border>
        <bottom style="thin">
          <color indexed="64"/>
        </bottom>
      </border>
    </dxf>
  </rfmt>
  <rcc rId="321" sId="1" numFmtId="4">
    <nc r="H328">
      <v>47.72</v>
    </nc>
  </rcc>
  <rcc rId="322" sId="1">
    <nc r="G320">
      <f>SUM(G321:G325)</f>
    </nc>
  </rcc>
  <rcc rId="323" sId="1">
    <nc r="H320">
      <f>SUM(H321:H325)</f>
    </nc>
  </rcc>
  <rcc rId="324" sId="1" odxf="1" dxf="1">
    <nc r="I320">
      <f>SUM(I321:I325)</f>
    </nc>
    <odxf>
      <numFmt numFmtId="2" formatCode="0.00"/>
    </odxf>
    <ndxf>
      <numFmt numFmtId="4" formatCode="#,##0.00"/>
    </ndxf>
  </rcc>
  <rcc rId="325" sId="1">
    <nc r="J311">
      <f>I311/H311</f>
    </nc>
  </rcc>
  <rcc rId="326" sId="1" odxf="1" dxf="1">
    <nc r="J312">
      <f>I312/H312</f>
    </nc>
    <odxf>
      <border outline="0">
        <top/>
      </border>
    </odxf>
    <ndxf>
      <border outline="0">
        <top style="thin">
          <color indexed="64"/>
        </top>
      </border>
    </ndxf>
  </rcc>
  <rcc rId="327" sId="1">
    <nc r="J313">
      <f>I313/H313</f>
    </nc>
  </rcc>
  <rcc rId="328" sId="1" odxf="1" dxf="1">
    <nc r="J314">
      <f>I314/H314</f>
    </nc>
    <odxf>
      <font>
        <sz val="18"/>
        <color auto="1"/>
      </font>
    </odxf>
    <ndxf>
      <font>
        <sz val="18"/>
        <color auto="1"/>
      </font>
    </ndxf>
  </rcc>
  <rcc rId="329" sId="1" odxf="1" dxf="1">
    <nc r="J315">
      <f>I315/H315</f>
    </nc>
    <odxf>
      <font>
        <sz val="18"/>
        <color auto="1"/>
      </font>
    </odxf>
    <ndxf>
      <font>
        <sz val="18"/>
        <color auto="1"/>
      </font>
    </ndxf>
  </rcc>
  <rcc rId="330" sId="1" odxf="1" dxf="1">
    <nc r="J316">
      <f>I316/H316</f>
    </nc>
    <odxf>
      <font>
        <sz val="18"/>
        <color auto="1"/>
      </font>
    </odxf>
    <ndxf>
      <font>
        <sz val="18"/>
        <color auto="1"/>
      </font>
    </ndxf>
  </rcc>
  <rcc rId="331" sId="1" odxf="1" dxf="1">
    <nc r="J317">
      <f>I317/H317</f>
    </nc>
    <odxf>
      <font>
        <sz val="18"/>
        <color auto="1"/>
      </font>
    </odxf>
    <ndxf>
      <font>
        <sz val="18"/>
        <color auto="1"/>
      </font>
    </ndxf>
  </rcc>
  <rcc rId="332" sId="1" odxf="1" dxf="1">
    <nc r="J318">
      <f>I318/H318</f>
    </nc>
    <odxf>
      <font>
        <sz val="18"/>
        <color auto="1"/>
      </font>
    </odxf>
    <ndxf>
      <font>
        <sz val="18"/>
        <color auto="1"/>
      </font>
    </ndxf>
  </rcc>
  <rcc rId="333" sId="1" odxf="1" dxf="1">
    <nc r="J319">
      <f>I319/H319</f>
    </nc>
    <odxf>
      <font>
        <sz val="18"/>
        <color auto="1"/>
      </font>
    </odxf>
    <ndxf>
      <font>
        <sz val="18"/>
        <color auto="1"/>
      </font>
    </ndxf>
  </rcc>
  <rcc rId="334" sId="1" odxf="1" dxf="1">
    <nc r="J320">
      <f>I320/H320</f>
    </nc>
    <odxf>
      <font>
        <sz val="18"/>
        <color auto="1"/>
      </font>
    </odxf>
    <ndxf>
      <font>
        <sz val="18"/>
        <color auto="1"/>
      </font>
    </ndxf>
  </rcc>
  <rcc rId="335" sId="1" odxf="1" dxf="1">
    <nc r="J321">
      <f>I321/H321</f>
    </nc>
    <odxf>
      <font>
        <sz val="18"/>
        <color auto="1"/>
      </font>
    </odxf>
    <ndxf>
      <font>
        <sz val="18"/>
        <color auto="1"/>
      </font>
    </ndxf>
  </rcc>
  <rcc rId="336" sId="1" odxf="1" dxf="1">
    <nc r="J322">
      <f>I322/H322</f>
    </nc>
    <odxf>
      <font>
        <sz val="18"/>
        <color auto="1"/>
      </font>
    </odxf>
    <ndxf>
      <font>
        <sz val="18"/>
        <color auto="1"/>
      </font>
    </ndxf>
  </rcc>
  <rcc rId="337" sId="1" odxf="1" dxf="1">
    <nc r="J323">
      <f>I323/H323</f>
    </nc>
    <odxf>
      <font>
        <sz val="18"/>
        <color auto="1"/>
      </font>
    </odxf>
    <ndxf>
      <font>
        <sz val="18"/>
        <color auto="1"/>
      </font>
    </ndxf>
  </rcc>
  <rcc rId="338" sId="1" odxf="1" dxf="1">
    <nc r="J324">
      <f>I324/H324</f>
    </nc>
    <odxf>
      <font>
        <sz val="18"/>
        <color auto="1"/>
      </font>
    </odxf>
    <ndxf>
      <font>
        <sz val="18"/>
        <color auto="1"/>
      </font>
    </ndxf>
  </rcc>
  <rcc rId="339" sId="1" odxf="1" dxf="1">
    <nc r="J325">
      <f>I325/H325</f>
    </nc>
    <odxf>
      <font>
        <sz val="18"/>
        <color auto="1"/>
      </font>
    </odxf>
    <ndxf>
      <font>
        <sz val="18"/>
        <color auto="1"/>
      </font>
    </ndxf>
  </rcc>
  <rcc rId="340" sId="1" odxf="1" dxf="1">
    <nc r="J326">
      <f>I326/H326</f>
    </nc>
    <odxf>
      <font>
        <sz val="18"/>
        <color auto="1"/>
      </font>
    </odxf>
    <ndxf>
      <font>
        <sz val="18"/>
        <color auto="1"/>
      </font>
    </ndxf>
  </rcc>
  <rcc rId="341" sId="1" odxf="1" dxf="1">
    <nc r="J327">
      <f>I327/H327</f>
    </nc>
    <odxf>
      <font>
        <sz val="18"/>
        <color auto="1"/>
      </font>
    </odxf>
    <ndxf>
      <font>
        <sz val="18"/>
        <color auto="1"/>
      </font>
    </ndxf>
  </rcc>
  <rcc rId="342" sId="1" odxf="1" dxf="1">
    <nc r="J328">
      <f>I328/H328</f>
    </nc>
    <odxf>
      <font>
        <sz val="18"/>
        <color auto="1"/>
      </font>
    </odxf>
    <ndxf>
      <font>
        <sz val="18"/>
        <color auto="1"/>
      </font>
    </ndxf>
  </rcc>
  <rcc rId="343" sId="1" odxf="1" dxf="1">
    <nc r="J329">
      <f>I329/H329</f>
    </nc>
    <odxf>
      <font>
        <sz val="18"/>
        <color auto="1"/>
      </font>
    </odxf>
    <ndxf>
      <font>
        <sz val="18"/>
        <color auto="1"/>
      </font>
    </ndxf>
  </rcc>
  <rcc rId="344" sId="1" odxf="1" dxf="1">
    <nc r="J330">
      <f>I330/H330</f>
    </nc>
    <odxf>
      <font>
        <sz val="18"/>
        <color auto="1"/>
      </font>
    </odxf>
    <ndxf>
      <font>
        <sz val="18"/>
        <color auto="1"/>
      </font>
    </ndxf>
  </rcc>
  <rcc rId="345" sId="1">
    <nc r="J331">
      <f>I331/H331</f>
    </nc>
  </rcc>
  <rfmt sheetId="1" sqref="J310:J331" start="0" length="2147483647">
    <dxf>
      <font>
        <color theme="0"/>
      </font>
    </dxf>
  </rfmt>
  <rcc rId="346" sId="1">
    <nc r="K320">
      <f>SUM(K321:K325)</f>
    </nc>
  </rcc>
  <rcc rId="347" sId="1">
    <nc r="L311">
      <f>K311/H311</f>
    </nc>
  </rcc>
  <rcc rId="348" sId="1" odxf="1" dxf="1">
    <nc r="L312">
      <f>K312/H312</f>
    </nc>
    <odxf>
      <border outline="0">
        <top/>
      </border>
    </odxf>
    <ndxf>
      <border outline="0">
        <top style="thin">
          <color indexed="64"/>
        </top>
      </border>
    </ndxf>
  </rcc>
  <rcc rId="349" sId="1">
    <nc r="L313">
      <f>K313/H313</f>
    </nc>
  </rcc>
  <rcc rId="350" sId="1" odxf="1" dxf="1">
    <nc r="L314">
      <f>K314/H314</f>
    </nc>
    <odxf>
      <font>
        <sz val="18"/>
        <color auto="1"/>
      </font>
    </odxf>
    <ndxf>
      <font>
        <sz val="18"/>
        <color auto="1"/>
      </font>
    </ndxf>
  </rcc>
  <rcc rId="351" sId="1" odxf="1" dxf="1">
    <nc r="L315">
      <f>K315/H315</f>
    </nc>
    <odxf>
      <font>
        <sz val="18"/>
        <color auto="1"/>
      </font>
    </odxf>
    <ndxf>
      <font>
        <sz val="18"/>
        <color auto="1"/>
      </font>
    </ndxf>
  </rcc>
  <rcc rId="352" sId="1" odxf="1" dxf="1">
    <nc r="L316">
      <f>K316/H316</f>
    </nc>
    <odxf>
      <font>
        <sz val="18"/>
        <color auto="1"/>
      </font>
    </odxf>
    <ndxf>
      <font>
        <sz val="18"/>
        <color auto="1"/>
      </font>
    </ndxf>
  </rcc>
  <rcc rId="353" sId="1" odxf="1" dxf="1">
    <nc r="L317">
      <f>K317/H317</f>
    </nc>
    <odxf>
      <font>
        <sz val="18"/>
        <color auto="1"/>
      </font>
    </odxf>
    <ndxf>
      <font>
        <sz val="18"/>
        <color auto="1"/>
      </font>
    </ndxf>
  </rcc>
  <rcc rId="354" sId="1" odxf="1" dxf="1">
    <nc r="L318">
      <f>K318/H318</f>
    </nc>
    <odxf>
      <font>
        <sz val="18"/>
        <color auto="1"/>
      </font>
    </odxf>
    <ndxf>
      <font>
        <sz val="18"/>
        <color auto="1"/>
      </font>
    </ndxf>
  </rcc>
  <rcc rId="355" sId="1" odxf="1" dxf="1">
    <nc r="L319">
      <f>K319/H319</f>
    </nc>
    <odxf>
      <font>
        <sz val="18"/>
        <color auto="1"/>
      </font>
    </odxf>
    <ndxf>
      <font>
        <sz val="18"/>
        <color auto="1"/>
      </font>
    </ndxf>
  </rcc>
  <rcc rId="356" sId="1" odxf="1" dxf="1">
    <nc r="L320">
      <f>K320/H320</f>
    </nc>
    <odxf>
      <font>
        <sz val="18"/>
        <color auto="1"/>
      </font>
    </odxf>
    <ndxf>
      <font>
        <sz val="18"/>
        <color auto="1"/>
      </font>
    </ndxf>
  </rcc>
  <rcc rId="357" sId="1" odxf="1" dxf="1">
    <nc r="L321">
      <f>K321/H321</f>
    </nc>
    <odxf>
      <font>
        <sz val="18"/>
        <color auto="1"/>
      </font>
    </odxf>
    <ndxf>
      <font>
        <sz val="18"/>
        <color auto="1"/>
      </font>
    </ndxf>
  </rcc>
  <rcc rId="358" sId="1" odxf="1" dxf="1">
    <nc r="L322">
      <f>K322/H322</f>
    </nc>
    <odxf>
      <font>
        <sz val="18"/>
        <color auto="1"/>
      </font>
    </odxf>
    <ndxf>
      <font>
        <sz val="18"/>
        <color auto="1"/>
      </font>
    </ndxf>
  </rcc>
  <rcc rId="359" sId="1" odxf="1" dxf="1">
    <nc r="L323">
      <f>K323/H323</f>
    </nc>
    <odxf>
      <font>
        <sz val="18"/>
        <color auto="1"/>
      </font>
    </odxf>
    <ndxf>
      <font>
        <sz val="18"/>
        <color auto="1"/>
      </font>
    </ndxf>
  </rcc>
  <rcc rId="360" sId="1" odxf="1" dxf="1">
    <nc r="L324">
      <f>K324/H324</f>
    </nc>
    <odxf>
      <font>
        <sz val="18"/>
        <color auto="1"/>
      </font>
    </odxf>
    <ndxf>
      <font>
        <sz val="18"/>
        <color auto="1"/>
      </font>
    </ndxf>
  </rcc>
  <rcc rId="361" sId="1" odxf="1" dxf="1">
    <nc r="L325">
      <f>K325/H325</f>
    </nc>
    <odxf>
      <font>
        <sz val="18"/>
        <color auto="1"/>
      </font>
    </odxf>
    <ndxf>
      <font>
        <sz val="18"/>
        <color auto="1"/>
      </font>
    </ndxf>
  </rcc>
  <rcc rId="362" sId="1" odxf="1" dxf="1">
    <nc r="L326">
      <f>K326/H326</f>
    </nc>
    <odxf>
      <font>
        <sz val="18"/>
        <color auto="1"/>
      </font>
    </odxf>
    <ndxf>
      <font>
        <sz val="18"/>
        <color auto="1"/>
      </font>
    </ndxf>
  </rcc>
  <rcc rId="363" sId="1" odxf="1" dxf="1">
    <nc r="L327">
      <f>K327/H327</f>
    </nc>
    <odxf>
      <font>
        <sz val="18"/>
        <color auto="1"/>
      </font>
    </odxf>
    <ndxf>
      <font>
        <sz val="18"/>
        <color auto="1"/>
      </font>
    </ndxf>
  </rcc>
  <rcc rId="364" sId="1" odxf="1" dxf="1">
    <nc r="L328">
      <f>K328/H328</f>
    </nc>
    <odxf>
      <font>
        <sz val="18"/>
        <color auto="1"/>
      </font>
    </odxf>
    <ndxf>
      <font>
        <sz val="18"/>
        <color auto="1"/>
      </font>
    </ndxf>
  </rcc>
  <rcc rId="365" sId="1" odxf="1" dxf="1">
    <nc r="L329">
      <f>K329/H329</f>
    </nc>
    <odxf>
      <font>
        <sz val="18"/>
        <color auto="1"/>
      </font>
    </odxf>
    <ndxf>
      <font>
        <sz val="18"/>
        <color auto="1"/>
      </font>
    </ndxf>
  </rcc>
  <rcc rId="366" sId="1" odxf="1" dxf="1">
    <nc r="L330">
      <f>K330/H330</f>
    </nc>
    <odxf>
      <font>
        <sz val="18"/>
        <color auto="1"/>
      </font>
    </odxf>
    <ndxf>
      <font>
        <sz val="18"/>
        <color auto="1"/>
      </font>
    </ndxf>
  </rcc>
  <rcc rId="367" sId="1">
    <nc r="L331">
      <f>K331/H331</f>
    </nc>
  </rcc>
  <rcc rId="368" sId="1">
    <nc r="M311">
      <f>K311/I311</f>
    </nc>
  </rcc>
  <rcc rId="369" sId="1" odxf="1" dxf="1">
    <nc r="M312">
      <f>K312/I312</f>
    </nc>
    <odxf>
      <border outline="0">
        <top/>
      </border>
    </odxf>
    <ndxf>
      <border outline="0">
        <top style="thin">
          <color indexed="64"/>
        </top>
      </border>
    </ndxf>
  </rcc>
  <rcc rId="370" sId="1">
    <nc r="M313">
      <f>K313/I313</f>
    </nc>
  </rcc>
  <rcc rId="371" sId="1">
    <nc r="M314">
      <f>K314/I314</f>
    </nc>
  </rcc>
  <rcc rId="372" sId="1">
    <nc r="M315">
      <f>K315/I315</f>
    </nc>
  </rcc>
  <rcc rId="373" sId="1">
    <nc r="M316">
      <f>K316/I316</f>
    </nc>
  </rcc>
  <rcc rId="374" sId="1">
    <nc r="M317">
      <f>K317/I317</f>
    </nc>
  </rcc>
  <rcc rId="375" sId="1">
    <nc r="M318">
      <f>K318/I318</f>
    </nc>
  </rcc>
  <rcc rId="376" sId="1">
    <nc r="M319">
      <f>K319/I319</f>
    </nc>
  </rcc>
  <rcc rId="377" sId="1">
    <nc r="M320">
      <f>K320/I320</f>
    </nc>
  </rcc>
  <rcc rId="378" sId="1">
    <nc r="M321">
      <f>K321/I321</f>
    </nc>
  </rcc>
  <rcc rId="379" sId="1">
    <nc r="M322">
      <f>K322/I322</f>
    </nc>
  </rcc>
  <rcc rId="380" sId="1">
    <nc r="M323">
      <f>K323/I323</f>
    </nc>
  </rcc>
  <rcc rId="381" sId="1">
    <nc r="M324">
      <f>K324/I324</f>
    </nc>
  </rcc>
  <rcc rId="382" sId="1">
    <nc r="M325">
      <f>K325/I325</f>
    </nc>
  </rcc>
  <rcc rId="383" sId="1">
    <nc r="M326">
      <f>K326/I326</f>
    </nc>
  </rcc>
  <rcc rId="384" sId="1">
    <nc r="M327">
      <f>K327/I327</f>
    </nc>
  </rcc>
  <rcc rId="385" sId="1">
    <nc r="M328">
      <f>K328/I328</f>
    </nc>
  </rcc>
  <rcc rId="386" sId="1">
    <nc r="M329">
      <f>K329/I329</f>
    </nc>
  </rcc>
  <rcc rId="387" sId="1">
    <nc r="M330">
      <f>K330/I330</f>
    </nc>
  </rcc>
  <rcc rId="388" sId="1">
    <nc r="M331">
      <f>K331/I331</f>
    </nc>
  </rcc>
  <rfmt sheetId="1" sqref="L310:M331" start="0" length="2147483647">
    <dxf>
      <font>
        <color theme="0"/>
      </font>
    </dxf>
  </rfmt>
  <rcc rId="389" sId="1">
    <nc r="G326">
      <f>SUM(G327:G331)</f>
    </nc>
  </rcc>
  <rcc rId="390" sId="1">
    <nc r="H326">
      <f>SUM(H327:H331)</f>
    </nc>
  </rcc>
  <rcc rId="391" sId="1" odxf="1" dxf="1">
    <nc r="I326">
      <f>SUM(I327:I331)</f>
    </nc>
    <odxf>
      <numFmt numFmtId="2" formatCode="0.00"/>
    </odxf>
    <ndxf>
      <numFmt numFmtId="4" formatCode="#,##0.00"/>
    </ndxf>
  </rcc>
  <rcc rId="392" sId="1">
    <nc r="K326">
      <f>SUM(K327:K331)</f>
    </nc>
  </rcc>
  <rcc rId="393" sId="1" numFmtId="4">
    <nc r="N322">
      <v>488.35</v>
    </nc>
  </rcc>
  <rcc rId="394" sId="1" numFmtId="4">
    <nc r="N328">
      <v>47.72</v>
    </nc>
  </rcc>
  <rcc rId="395" sId="1">
    <nc r="N320">
      <f>SUM(N321:N325)</f>
    </nc>
  </rcc>
  <rcc rId="396" sId="1">
    <nc r="N326">
      <f>SUM(N327:N331)</f>
    </nc>
  </rcc>
  <rcc rId="397" sId="1" odxf="1" dxf="1">
    <nc r="O314">
      <f>H314-N314</f>
    </nc>
    <odxf>
      <font>
        <b val="0"/>
        <sz val="18"/>
        <color auto="1"/>
      </font>
    </odxf>
    <ndxf>
      <font>
        <b/>
        <sz val="18"/>
        <color auto="1"/>
      </font>
    </ndxf>
  </rcc>
  <rcc rId="398" sId="1" odxf="1" dxf="1">
    <nc r="O315">
      <f>H315-N315</f>
    </nc>
    <odxf>
      <font>
        <b val="0"/>
        <sz val="18"/>
        <color auto="1"/>
      </font>
    </odxf>
    <ndxf>
      <font>
        <b/>
        <sz val="18"/>
        <color auto="1"/>
      </font>
    </ndxf>
  </rcc>
  <rcc rId="399" sId="1" odxf="1" dxf="1">
    <nc r="O316">
      <f>H316-N316</f>
    </nc>
    <odxf>
      <font>
        <b val="0"/>
        <sz val="18"/>
        <color auto="1"/>
      </font>
    </odxf>
    <ndxf>
      <font>
        <b/>
        <sz val="18"/>
        <color auto="1"/>
      </font>
    </ndxf>
  </rcc>
  <rcc rId="400" sId="1" odxf="1" dxf="1">
    <nc r="O317">
      <f>H317-N317</f>
    </nc>
    <odxf>
      <font>
        <b val="0"/>
        <sz val="18"/>
        <color auto="1"/>
      </font>
    </odxf>
    <ndxf>
      <font>
        <b/>
        <sz val="18"/>
        <color auto="1"/>
      </font>
    </ndxf>
  </rcc>
  <rcc rId="401" sId="1" odxf="1" dxf="1">
    <nc r="O318">
      <f>H318-N318</f>
    </nc>
    <odxf>
      <font>
        <b val="0"/>
        <sz val="18"/>
        <color auto="1"/>
      </font>
    </odxf>
    <ndxf>
      <font>
        <b/>
        <sz val="18"/>
        <color auto="1"/>
      </font>
    </ndxf>
  </rcc>
  <rcc rId="402" sId="1" odxf="1" dxf="1">
    <nc r="O319">
      <f>H319-N319</f>
    </nc>
    <odxf>
      <font>
        <b val="0"/>
        <sz val="18"/>
        <color auto="1"/>
      </font>
    </odxf>
    <ndxf>
      <font>
        <b/>
        <sz val="18"/>
        <color auto="1"/>
      </font>
    </ndxf>
  </rcc>
  <rcc rId="403" sId="1" odxf="1" dxf="1">
    <nc r="O320">
      <f>H320-N320</f>
    </nc>
    <odxf>
      <font>
        <b val="0"/>
        <sz val="18"/>
        <color auto="1"/>
      </font>
    </odxf>
    <ndxf>
      <font>
        <b/>
        <sz val="18"/>
        <color auto="1"/>
      </font>
    </ndxf>
  </rcc>
  <rcc rId="404" sId="1" odxf="1" dxf="1">
    <nc r="O321">
      <f>H321-N321</f>
    </nc>
    <odxf>
      <font>
        <b val="0"/>
        <sz val="18"/>
        <color auto="1"/>
      </font>
    </odxf>
    <ndxf>
      <font>
        <b/>
        <sz val="18"/>
        <color auto="1"/>
      </font>
    </ndxf>
  </rcc>
  <rcc rId="405" sId="1" odxf="1" dxf="1">
    <nc r="O322">
      <f>H322-N322</f>
    </nc>
    <odxf>
      <font>
        <b val="0"/>
        <sz val="18"/>
        <color auto="1"/>
      </font>
    </odxf>
    <ndxf>
      <font>
        <b/>
        <sz val="18"/>
        <color auto="1"/>
      </font>
    </ndxf>
  </rcc>
  <rcc rId="406" sId="1" odxf="1" dxf="1">
    <nc r="O323">
      <f>H323-N323</f>
    </nc>
    <odxf>
      <font>
        <b val="0"/>
        <sz val="18"/>
        <color auto="1"/>
      </font>
    </odxf>
    <ndxf>
      <font>
        <b/>
        <sz val="18"/>
        <color auto="1"/>
      </font>
    </ndxf>
  </rcc>
  <rcc rId="407" sId="1" odxf="1" dxf="1">
    <nc r="O324">
      <f>H324-N324</f>
    </nc>
    <odxf>
      <font>
        <b val="0"/>
        <sz val="18"/>
        <color auto="1"/>
      </font>
    </odxf>
    <ndxf>
      <font>
        <b/>
        <sz val="18"/>
        <color auto="1"/>
      </font>
    </ndxf>
  </rcc>
  <rcc rId="408" sId="1" odxf="1" dxf="1">
    <nc r="O325">
      <f>H325-N325</f>
    </nc>
    <odxf>
      <font>
        <b val="0"/>
        <sz val="18"/>
        <color auto="1"/>
      </font>
    </odxf>
    <ndxf>
      <font>
        <b/>
        <sz val="18"/>
        <color auto="1"/>
      </font>
    </ndxf>
  </rcc>
  <rcc rId="409" sId="1" odxf="1" dxf="1">
    <nc r="O326">
      <f>H326-N326</f>
    </nc>
    <odxf>
      <font>
        <b val="0"/>
        <sz val="18"/>
        <color auto="1"/>
      </font>
    </odxf>
    <ndxf>
      <font>
        <b/>
        <sz val="18"/>
        <color auto="1"/>
      </font>
    </ndxf>
  </rcc>
  <rcc rId="410" sId="1" odxf="1" dxf="1">
    <nc r="O327">
      <f>H327-N327</f>
    </nc>
    <odxf>
      <font>
        <b val="0"/>
        <sz val="18"/>
        <color auto="1"/>
      </font>
    </odxf>
    <ndxf>
      <font>
        <b/>
        <sz val="18"/>
        <color auto="1"/>
      </font>
    </ndxf>
  </rcc>
  <rcc rId="411" sId="1" odxf="1" dxf="1">
    <nc r="O328">
      <f>H328-N328</f>
    </nc>
    <odxf>
      <font>
        <b val="0"/>
        <sz val="18"/>
        <color auto="1"/>
      </font>
    </odxf>
    <ndxf>
      <font>
        <b/>
        <sz val="18"/>
        <color auto="1"/>
      </font>
    </ndxf>
  </rcc>
  <rcc rId="412" sId="1" odxf="1" dxf="1">
    <nc r="O329">
      <f>H329-N329</f>
    </nc>
    <odxf>
      <font>
        <b val="0"/>
        <sz val="18"/>
        <color auto="1"/>
      </font>
    </odxf>
    <ndxf>
      <font>
        <b/>
        <sz val="18"/>
        <color auto="1"/>
      </font>
    </ndxf>
  </rcc>
  <rcc rId="413" sId="1" odxf="1" dxf="1">
    <nc r="O330">
      <f>H330-N330</f>
    </nc>
    <odxf>
      <font>
        <b val="0"/>
        <sz val="18"/>
        <color auto="1"/>
      </font>
    </odxf>
    <ndxf>
      <font>
        <b/>
        <sz val="18"/>
        <color auto="1"/>
      </font>
    </ndxf>
  </rcc>
  <rcc rId="414" sId="1">
    <nc r="O331">
      <f>H331-N331</f>
    </nc>
  </rcc>
  <rcc rId="415" sId="1" odxf="1" dxf="1">
    <oc r="P313">
      <f>N313/H313</f>
    </oc>
    <nc r="P313">
      <f>N313/H313</f>
    </nc>
    <odxf>
      <border outline="0">
        <top style="thin">
          <color indexed="64"/>
        </top>
      </border>
    </odxf>
    <ndxf>
      <border outline="0">
        <top/>
      </border>
    </ndxf>
  </rcc>
  <rcc rId="416" sId="1" odxf="1" dxf="1">
    <nc r="P314">
      <f>N314/H314</f>
    </nc>
    <odxf>
      <border outline="0">
        <top style="thin">
          <color indexed="64"/>
        </top>
      </border>
    </odxf>
    <ndxf>
      <border outline="0">
        <top/>
      </border>
    </ndxf>
  </rcc>
  <rcc rId="417" sId="1" odxf="1" dxf="1">
    <nc r="P315">
      <f>N315/H315</f>
    </nc>
    <odxf>
      <border outline="0">
        <top style="thin">
          <color indexed="64"/>
        </top>
      </border>
    </odxf>
    <ndxf>
      <border outline="0">
        <top/>
      </border>
    </ndxf>
  </rcc>
  <rcc rId="418" sId="1" odxf="1" dxf="1">
    <nc r="P316">
      <f>N316/H316</f>
    </nc>
    <odxf>
      <border outline="0">
        <top style="thin">
          <color indexed="64"/>
        </top>
      </border>
    </odxf>
    <ndxf>
      <border outline="0">
        <top/>
      </border>
    </ndxf>
  </rcc>
  <rcc rId="419" sId="1" odxf="1" dxf="1">
    <nc r="P317">
      <f>N317/H317</f>
    </nc>
    <odxf>
      <border outline="0">
        <top style="thin">
          <color indexed="64"/>
        </top>
      </border>
    </odxf>
    <ndxf>
      <border outline="0">
        <top/>
      </border>
    </ndxf>
  </rcc>
  <rcc rId="420" sId="1" odxf="1" dxf="1">
    <nc r="P318">
      <f>N318/H318</f>
    </nc>
    <odxf>
      <border outline="0">
        <top style="thin">
          <color indexed="64"/>
        </top>
      </border>
    </odxf>
    <ndxf>
      <border outline="0">
        <top/>
      </border>
    </ndxf>
  </rcc>
  <rcc rId="421" sId="1" odxf="1" dxf="1">
    <nc r="P319">
      <f>N319/H319</f>
    </nc>
    <odxf>
      <border outline="0">
        <top style="thin">
          <color indexed="64"/>
        </top>
      </border>
    </odxf>
    <ndxf>
      <border outline="0">
        <top/>
      </border>
    </ndxf>
  </rcc>
  <rcc rId="422" sId="1" odxf="1" dxf="1">
    <nc r="P320">
      <f>N320/H320</f>
    </nc>
    <odxf>
      <border outline="0">
        <top style="thin">
          <color indexed="64"/>
        </top>
      </border>
    </odxf>
    <ndxf>
      <border outline="0">
        <top/>
      </border>
    </ndxf>
  </rcc>
  <rcc rId="423" sId="1" odxf="1" dxf="1">
    <nc r="P321">
      <f>N321/H321</f>
    </nc>
    <odxf>
      <border outline="0">
        <top style="thin">
          <color indexed="64"/>
        </top>
      </border>
    </odxf>
    <ndxf>
      <border outline="0">
        <top/>
      </border>
    </ndxf>
  </rcc>
  <rcc rId="424" sId="1" odxf="1" dxf="1">
    <nc r="P322">
      <f>N322/H322</f>
    </nc>
    <odxf>
      <border outline="0">
        <top style="thin">
          <color indexed="64"/>
        </top>
      </border>
    </odxf>
    <ndxf>
      <border outline="0">
        <top/>
      </border>
    </ndxf>
  </rcc>
  <rcc rId="425" sId="1" odxf="1" dxf="1">
    <nc r="P323">
      <f>N323/H323</f>
    </nc>
    <odxf>
      <border outline="0">
        <top style="thin">
          <color indexed="64"/>
        </top>
      </border>
    </odxf>
    <ndxf>
      <border outline="0">
        <top/>
      </border>
    </ndxf>
  </rcc>
  <rcc rId="426" sId="1" odxf="1" dxf="1">
    <nc r="P324">
      <f>N324/H324</f>
    </nc>
    <odxf>
      <border outline="0">
        <top style="thin">
          <color indexed="64"/>
        </top>
      </border>
    </odxf>
    <ndxf>
      <border outline="0">
        <top/>
      </border>
    </ndxf>
  </rcc>
  <rcc rId="427" sId="1" odxf="1" dxf="1">
    <nc r="P325">
      <f>N325/H325</f>
    </nc>
    <odxf>
      <border outline="0">
        <top style="thin">
          <color indexed="64"/>
        </top>
      </border>
    </odxf>
    <ndxf>
      <border outline="0">
        <top/>
      </border>
    </ndxf>
  </rcc>
  <rcc rId="428" sId="1" odxf="1" dxf="1">
    <nc r="P326">
      <f>N326/H326</f>
    </nc>
    <odxf>
      <border outline="0">
        <top style="thin">
          <color indexed="64"/>
        </top>
      </border>
    </odxf>
    <ndxf>
      <border outline="0">
        <top/>
      </border>
    </ndxf>
  </rcc>
  <rcc rId="429" sId="1" odxf="1" dxf="1">
    <nc r="P327">
      <f>N327/H327</f>
    </nc>
    <odxf>
      <border outline="0">
        <top style="thin">
          <color indexed="64"/>
        </top>
      </border>
    </odxf>
    <ndxf>
      <border outline="0">
        <top/>
      </border>
    </ndxf>
  </rcc>
  <rcc rId="430" sId="1" odxf="1" dxf="1">
    <nc r="P328">
      <f>N328/H328</f>
    </nc>
    <odxf>
      <border outline="0">
        <top style="thin">
          <color indexed="64"/>
        </top>
      </border>
    </odxf>
    <ndxf>
      <border outline="0">
        <top/>
      </border>
    </ndxf>
  </rcc>
  <rcc rId="431" sId="1" odxf="1" dxf="1">
    <nc r="P329">
      <f>N329/H329</f>
    </nc>
    <odxf>
      <border outline="0">
        <top style="thin">
          <color indexed="64"/>
        </top>
      </border>
    </odxf>
    <ndxf>
      <border outline="0">
        <top/>
      </border>
    </ndxf>
  </rcc>
  <rcc rId="432" sId="1" odxf="1" dxf="1">
    <nc r="P330">
      <f>N330/H330</f>
    </nc>
    <odxf>
      <border outline="0">
        <top style="thin">
          <color indexed="64"/>
        </top>
      </border>
    </odxf>
    <ndxf>
      <border outline="0">
        <top/>
      </border>
    </ndxf>
  </rcc>
  <rcc rId="433" sId="1" odxf="1" dxf="1">
    <nc r="P331">
      <f>N331/H331</f>
    </nc>
    <odxf>
      <border outline="0">
        <top style="thin">
          <color indexed="64"/>
        </top>
      </border>
    </odxf>
    <ndxf>
      <border outline="0">
        <top/>
      </border>
    </ndxf>
  </rcc>
  <rfmt sheetId="1" sqref="P328 P326 P322 P320" start="0" length="2147483647">
    <dxf>
      <font>
        <color auto="1"/>
      </font>
    </dxf>
  </rfmt>
  <rcc rId="434" sId="1">
    <nc r="G315">
      <f>G321+G327</f>
    </nc>
  </rcc>
  <rcc rId="435" sId="1">
    <nc r="G316">
      <f>G322+G328</f>
    </nc>
  </rcc>
  <rcc rId="436" sId="1">
    <nc r="G317">
      <f>G323+G329</f>
    </nc>
  </rcc>
  <rcc rId="437" sId="1">
    <nc r="G318">
      <f>G324+G330</f>
    </nc>
  </rcc>
  <rcc rId="438" sId="1">
    <nc r="G319">
      <f>G325+G331</f>
    </nc>
  </rcc>
  <rcc rId="439" sId="1">
    <nc r="H315">
      <f>H321+H327</f>
    </nc>
  </rcc>
  <rcc rId="440" sId="1" odxf="1" dxf="1">
    <nc r="I315">
      <f>I321+I327</f>
    </nc>
    <odxf>
      <numFmt numFmtId="2" formatCode="0.00"/>
    </odxf>
    <ndxf>
      <numFmt numFmtId="4" formatCode="#,##0.00"/>
    </ndxf>
  </rcc>
  <rcc rId="441" sId="1">
    <nc r="H316">
      <f>H322+H328</f>
    </nc>
  </rcc>
  <rcc rId="442" sId="1">
    <nc r="H317">
      <f>H323+H329</f>
    </nc>
  </rcc>
  <rcc rId="443" sId="1">
    <nc r="H318">
      <f>H324+H330</f>
    </nc>
  </rcc>
  <rcc rId="444" sId="1">
    <nc r="H319">
      <f>H325+H331</f>
    </nc>
  </rcc>
  <rcc rId="445" sId="1" odxf="1" dxf="1">
    <nc r="I316">
      <f>I322+I328</f>
    </nc>
    <odxf>
      <numFmt numFmtId="2" formatCode="0.00"/>
    </odxf>
    <ndxf>
      <numFmt numFmtId="4" formatCode="#,##0.00"/>
    </ndxf>
  </rcc>
  <rcc rId="446" sId="1" odxf="1" dxf="1">
    <nc r="I317">
      <f>I323+I329</f>
    </nc>
    <odxf>
      <numFmt numFmtId="2" formatCode="0.00"/>
    </odxf>
    <ndxf>
      <numFmt numFmtId="4" formatCode="#,##0.00"/>
    </ndxf>
  </rcc>
  <rcc rId="447" sId="1" odxf="1" dxf="1">
    <nc r="I318">
      <f>I324+I330</f>
    </nc>
    <odxf>
      <numFmt numFmtId="2" formatCode="0.00"/>
    </odxf>
    <ndxf>
      <numFmt numFmtId="4" formatCode="#,##0.00"/>
    </ndxf>
  </rcc>
  <rcc rId="448" sId="1" odxf="1" dxf="1">
    <nc r="I319">
      <f>I325+I331</f>
    </nc>
    <odxf>
      <numFmt numFmtId="2" formatCode="0.00"/>
    </odxf>
    <ndxf>
      <numFmt numFmtId="4" formatCode="#,##0.00"/>
    </ndxf>
  </rcc>
  <rcc rId="449" sId="1">
    <nc r="G314">
      <f>SUM(G315:G319)</f>
    </nc>
  </rcc>
  <rcc rId="450" sId="1">
    <nc r="H314">
      <f>SUM(H315:H319)</f>
    </nc>
  </rcc>
  <rcc rId="451" sId="1">
    <nc r="K315">
      <f>K321+K327</f>
    </nc>
  </rcc>
  <rcc rId="452" sId="1">
    <nc r="K316">
      <f>K322+K328</f>
    </nc>
  </rcc>
  <rcc rId="453" sId="1">
    <nc r="K317">
      <f>K323+K329</f>
    </nc>
  </rcc>
  <rcc rId="454" sId="1">
    <nc r="K318">
      <f>K324+K330</f>
    </nc>
  </rcc>
  <rcc rId="455" sId="1">
    <nc r="K319">
      <f>K325+K331</f>
    </nc>
  </rcc>
  <rcc rId="456" sId="1">
    <nc r="N315">
      <f>N321+N327</f>
    </nc>
  </rcc>
  <rcc rId="457" sId="1">
    <nc r="N316">
      <f>N322+N328</f>
    </nc>
  </rcc>
  <rcc rId="458" sId="1">
    <nc r="N317">
      <f>N323+N329</f>
    </nc>
  </rcc>
  <rcc rId="459" sId="1">
    <nc r="N318">
      <f>N324+N330</f>
    </nc>
  </rcc>
  <rcc rId="460" sId="1">
    <nc r="N319">
      <f>N325+N331</f>
    </nc>
  </rcc>
  <rcc rId="461" sId="1">
    <nc r="N314">
      <f>SUM(N315:N319)</f>
    </nc>
  </rcc>
  <rfmt sheetId="1" sqref="P314 P316" start="0" length="2147483647">
    <dxf>
      <font>
        <color auto="1"/>
      </font>
    </dxf>
  </rfmt>
  <rfmt sheetId="1" sqref="S320" start="0" length="2147483647">
    <dxf>
      <font>
        <b val="0"/>
      </font>
    </dxf>
  </rfmt>
  <rcc rId="462" sId="1">
    <nc r="S320" t="inlineStr">
      <is>
        <t>Отклонение уточненного плата от утвержденного обусловлено перераспределением департаментом финансов АГ на учреждения, подведомственные департаменту образования, 23.03.2016 в соответствии  с уведомлениями Департамента труда и занятости населения ХМАО-Югры от 15.12.2015 № 021 "О бюджетных ассигнованиях на 2016 год",  "О лимитах бюджетных обязательств на 2016 год".
В соответствии с письмом КУ ХМАО-Югры "Сургутский центр занятости населения" на реализацию мероприятия выделены средства в сумме 488,35 тыс. руб. на 4 образовательных учреждения.
 КУ ХМАО-Югры "Сургутский центр занятости населения" проводит работу по поиску кандидатов.</t>
      </is>
    </nc>
  </rcc>
  <rcc rId="463" sId="1">
    <nc r="S326" t="inlineStr">
      <is>
        <t>Отклонение уточненного плата от утвержденного обусловлено перераспределением департаментом финансов АГ на учреждения, подведомственные департаменту образования, 23.03.2016 в соответствии  с уведомлениями Департамента труда и занятости населения ХМАО-Югры от 15.12.2015 № 021 "О бюджетных ассигнованиях на 2016 год",  "О лимитах бюджетных обязательств на 2016 год".
В соответствии с письмом КУ ХМАО-Югры "Сургутский центр занятости населения" на реализацию мероприятия выделены средства в сумме 47,72 тыс. руб.  на 1 образовательное учреждение.
 КУ ХМАО-Югры "Сургутский центр занятости населения" проводит работу по поиску кандидатов.</t>
      </is>
    </nc>
  </rcc>
  <rfmt sheetId="1" sqref="S326" start="0" length="2147483647">
    <dxf>
      <font>
        <b val="0"/>
      </font>
    </dxf>
  </rfmt>
  <rcc rId="464" sId="1">
    <oc r="G286">
      <f>G292</f>
    </oc>
    <nc r="G286">
      <f>G292+G315</f>
    </nc>
  </rcc>
  <rfmt sheetId="1" sqref="G287" start="0" length="0">
    <dxf/>
  </rfmt>
  <rfmt sheetId="1" sqref="G288" start="0" length="0">
    <dxf/>
  </rfmt>
  <rfmt sheetId="1" sqref="G289" start="0" length="0">
    <dxf/>
  </rfmt>
  <rfmt sheetId="1" sqref="G290" start="0" length="0">
    <dxf/>
  </rfmt>
  <rrc rId="465" sId="1" ref="A296:XFD296" action="insertRow">
    <undo index="4" exp="area" ref3D="1" dr="$T$1:$CV$1048576" dn="Z_F2110B0B_AAE7_42F0_B553_C360E9249AD4_.wvu.Cols" sId="1"/>
    <undo index="2" exp="area" ref3D="1" dr="$Q$1:$R$1048576" dn="Z_F2110B0B_AAE7_42F0_B553_C360E9249AD4_.wvu.Cols" sId="1"/>
    <undo index="1" exp="area" ref3D="1" dr="$D$1:$F$1048576" dn="Z_F2110B0B_AAE7_42F0_B553_C360E9249AD4_.wvu.Cols" sId="1"/>
    <undo index="4" exp="area" ref3D="1" dr="$T$1:$CV$1048576" dn="Z_D7BC8E82_4392_4806_9DAE_D94253790B9C_.wvu.Cols" sId="1"/>
    <undo index="2" exp="area" ref3D="1" dr="$Q$1:$R$1048576" dn="Z_D7BC8E82_4392_4806_9DAE_D94253790B9C_.wvu.Cols" sId="1"/>
    <undo index="1" exp="area" ref3D="1" dr="$D$1:$F$1048576" dn="Z_D7BC8E82_4392_4806_9DAE_D94253790B9C_.wvu.Cols" sId="1"/>
    <undo index="2" exp="area" ref3D="1" dr="$Q$1:$R$1048576" dn="Z_D20DFCFE_63F9_4265_B37B_4F36C46DF159_.wvu.Cols" sId="1"/>
    <undo index="1" exp="area" ref3D="1" dr="$D$1:$F$1048576" dn="Z_D20DFCFE_63F9_4265_B37B_4F36C46DF159_.wvu.Cols" sId="1"/>
    <undo index="1" exp="area" ref3D="1" dr="$O$1:$O$1048576" dn="Z_C8C7D91A_0101_429D_A7C4_25C2A366909A_.wvu.Cols" sId="1"/>
    <undo index="12" exp="area" ref3D="1" dr="$A$738:$XFD$738" dn="Z_A6B98527_7CBF_4E4D_BDEA_9334A3EB779F_.wvu.Rows" sId="1"/>
    <undo index="10" exp="area" ref3D="1" dr="$A$672:$XFD$672" dn="Z_A6B98527_7CBF_4E4D_BDEA_9334A3EB779F_.wvu.Rows" sId="1"/>
    <undo index="8" exp="area" ref3D="1" dr="$A$666:$XFD$666" dn="Z_A6B98527_7CBF_4E4D_BDEA_9334A3EB779F_.wvu.Rows" sId="1"/>
    <undo index="6" exp="area" ref3D="1" dr="$A$660:$XFD$660" dn="Z_A6B98527_7CBF_4E4D_BDEA_9334A3EB779F_.wvu.Rows" sId="1"/>
    <undo index="4" exp="area" ref3D="1" dr="$A$600:$XFD$600" dn="Z_A6B98527_7CBF_4E4D_BDEA_9334A3EB779F_.wvu.Rows" sId="1"/>
    <undo index="4" exp="area" ref3D="1" dr="$T$1:$CV$1048576" dn="Z_A6B98527_7CBF_4E4D_BDEA_9334A3EB779F_.wvu.Cols" sId="1"/>
    <undo index="2" exp="area" ref3D="1" dr="$Q$1:$R$1048576" dn="Z_A6B98527_7CBF_4E4D_BDEA_9334A3EB779F_.wvu.Cols" sId="1"/>
    <undo index="1" exp="area" ref3D="1" dr="$D$1:$F$1048576" dn="Z_A6B98527_7CBF_4E4D_BDEA_9334A3EB779F_.wvu.Cols" sId="1"/>
    <undo index="2" exp="area" ref3D="1" dr="$T$1:$V$1048576" dn="Z_9E943B7D_D4C7_443F_BC4C_8AB90546D8A5_.wvu.Cols" sId="1"/>
  </rrc>
  <rcc rId="466" sId="1" odxf="1" dxf="1">
    <nc r="B296" t="inlineStr">
      <is>
        <t>привлечённые средства</t>
      </is>
    </nc>
    <odxf>
      <border outline="0">
        <top/>
        <bottom/>
      </border>
    </odxf>
    <ndxf>
      <border outline="0">
        <top style="thin">
          <color indexed="64"/>
        </top>
        <bottom style="thin">
          <color indexed="64"/>
        </bottom>
      </border>
    </ndxf>
  </rcc>
  <rcc rId="467" sId="1">
    <oc r="G287">
      <f>G293</f>
    </oc>
    <nc r="G287">
      <f>G293+G317</f>
    </nc>
  </rcc>
  <rcc rId="468" sId="1">
    <oc r="G288">
      <f>G294</f>
    </oc>
    <nc r="G288">
      <f>G294+G318</f>
    </nc>
  </rcc>
  <rcc rId="469" sId="1">
    <oc r="G289">
      <f>G295</f>
    </oc>
    <nc r="G289">
      <f>G295+G319</f>
    </nc>
  </rcc>
  <rcc rId="470" sId="1">
    <nc r="G290">
      <f>G296+G320</f>
    </nc>
  </rcc>
  <rcc rId="471" sId="1" odxf="1" dxf="1">
    <oc r="H286">
      <f>H292</f>
    </oc>
    <nc r="H286">
      <f>H292+H316</f>
    </nc>
    <odxf/>
    <ndxf/>
  </rcc>
  <rcc rId="472" sId="1" odxf="1" dxf="1">
    <oc r="H287">
      <f>H293</f>
    </oc>
    <nc r="H287">
      <f>H293+H317</f>
    </nc>
    <odxf/>
    <ndxf/>
  </rcc>
  <rcc rId="473" sId="1" odxf="1" dxf="1">
    <oc r="H288">
      <f>H294</f>
    </oc>
    <nc r="H288">
      <f>H294+H318</f>
    </nc>
    <odxf/>
    <ndxf/>
  </rcc>
  <rcc rId="474" sId="1" odxf="1" dxf="1">
    <oc r="H289">
      <f>H295</f>
    </oc>
    <nc r="H289">
      <f>H295+H319</f>
    </nc>
    <odxf/>
    <ndxf/>
  </rcc>
  <rcc rId="475" sId="1" odxf="1" dxf="1">
    <nc r="H290">
      <f>H296+H320</f>
    </nc>
    <odxf/>
    <ndxf/>
  </rcc>
  <rcc rId="476" sId="1" odxf="1" dxf="1">
    <oc r="I286">
      <f>I292</f>
    </oc>
    <nc r="I286">
      <f>I292+I316</f>
    </nc>
    <odxf/>
    <ndxf/>
  </rcc>
  <rcc rId="477" sId="1" odxf="1" dxf="1">
    <oc r="I287">
      <f>I293</f>
    </oc>
    <nc r="I287">
      <f>I293+I317</f>
    </nc>
    <odxf/>
    <ndxf/>
  </rcc>
  <rcc rId="478" sId="1" odxf="1" dxf="1">
    <oc r="I288">
      <f>I294</f>
    </oc>
    <nc r="I288">
      <f>I294+I318</f>
    </nc>
    <odxf/>
    <ndxf/>
  </rcc>
  <rcc rId="479" sId="1" odxf="1" dxf="1">
    <oc r="I289">
      <f>I295</f>
    </oc>
    <nc r="I289">
      <f>I295+I319</f>
    </nc>
    <odxf/>
    <ndxf/>
  </rcc>
  <rcc rId="480" sId="1" odxf="1" dxf="1">
    <nc r="I290">
      <f>I296+I320</f>
    </nc>
    <odxf/>
    <ndxf/>
  </rcc>
  <rcc rId="481" sId="1">
    <oc r="K286">
      <f>K292</f>
    </oc>
    <nc r="K286">
      <f>K292+K316</f>
    </nc>
  </rcc>
  <rcc rId="482" sId="1" odxf="1" dxf="1">
    <oc r="K287">
      <f>K293</f>
    </oc>
    <nc r="K287">
      <f>K293+K317</f>
    </nc>
    <odxf/>
    <ndxf/>
  </rcc>
  <rcc rId="483" sId="1" odxf="1" dxf="1">
    <oc r="K288">
      <f>K294</f>
    </oc>
    <nc r="K288">
      <f>K294+K318</f>
    </nc>
    <odxf/>
    <ndxf/>
  </rcc>
  <rcc rId="484" sId="1" odxf="1" dxf="1">
    <oc r="K289">
      <f>K295</f>
    </oc>
    <nc r="K289">
      <f>K295+K319</f>
    </nc>
    <odxf/>
    <ndxf/>
  </rcc>
  <rcc rId="485" sId="1" odxf="1" dxf="1">
    <nc r="K290">
      <f>K296+K320</f>
    </nc>
    <odxf/>
    <ndxf/>
  </rcc>
  <rcc rId="486" sId="1">
    <oc r="N286">
      <f>N292</f>
    </oc>
    <nc r="N286">
      <f>N292+N316</f>
    </nc>
  </rcc>
  <rcc rId="487" sId="1" odxf="1" dxf="1">
    <oc r="N287">
      <f>N293</f>
    </oc>
    <nc r="N287">
      <f>N293+N317</f>
    </nc>
    <odxf/>
    <ndxf/>
  </rcc>
  <rcc rId="488" sId="1" odxf="1" dxf="1">
    <oc r="N288">
      <f>N294</f>
    </oc>
    <nc r="N288">
      <f>N294+N318</f>
    </nc>
    <odxf/>
    <ndxf/>
  </rcc>
  <rcc rId="489" sId="1" odxf="1" dxf="1">
    <oc r="N289">
      <f>N295</f>
    </oc>
    <nc r="N289">
      <f>N295+N319</f>
    </nc>
    <odxf/>
    <ndxf/>
  </rcc>
  <rcc rId="490" sId="1" odxf="1" dxf="1">
    <nc r="N290">
      <f>N296+N320</f>
    </nc>
    <odxf/>
    <ndxf/>
  </rcc>
  <rcc rId="491" sId="1">
    <oc r="B315" t="inlineStr">
      <is>
        <t xml:space="preserve">Содействие улучшению положения на рынке труда не занятых трудовой деятельностью и безработных граждан </t>
      </is>
    </oc>
    <nc r="B315" t="inlineStr">
      <is>
        <t>Содействие улучшению положения на рынке труда не занятых трудовой деятельностью и безработных граждан (ДО)</t>
      </is>
    </nc>
  </rcc>
  <rcc rId="492" sId="1">
    <oc r="B321" t="inlineStr">
      <is>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t>
      </is>
    </oc>
    <nc r="B321" t="inlineStr">
      <is>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 (ДО)</t>
      </is>
    </nc>
  </rcc>
  <rcc rId="493" sId="1">
    <oc r="B327" t="inlineStr">
      <is>
        <t>Организация временного трудоустройства безработных граждан, испытывающих трудности в поиске работы</t>
      </is>
    </oc>
    <nc r="B327" t="inlineStr">
      <is>
        <t>Организация временного трудоустройства безработных граждан, испытывающих трудности в поиске работы (ДО)</t>
      </is>
    </nc>
  </rcc>
  <rfmt sheetId="1" sqref="A315:S332">
    <dxf>
      <fill>
        <patternFill>
          <bgColor theme="6" tint="0.59999389629810485"/>
        </patternFill>
      </fill>
    </dxf>
  </rfmt>
  <rcc rId="494" sId="1">
    <oc r="B249" t="inlineStr">
      <is>
        <t>Подпрограмма "Укрепление единого культурного пространства"</t>
      </is>
    </oc>
    <nc r="B249" t="inlineStr">
      <is>
        <t>Подпрограмма "Укрепление единого культурного пространства" (ДКМпиС)</t>
      </is>
    </nc>
  </rcc>
  <rcc rId="495" sId="1">
    <oc r="S219" t="inlineStr">
      <is>
        <t>Кассовый план 3 кв. - 877 тыс. руб., из них:
- услуги по переводу документов в машиночитаемый формат - 30 тыс. руб.;
- абонентское обслуживание автоматизированной системы - 28 тыс. руб.;
- оплата услуг по организации участия в формировании Сводного каталога библиотек ХМАО-Югры - 25 тыс. руб.;
- приобретение автоматизированного рабочего места - 694 тыс. руб.;
- приобретение прав доступа к электронным базам данных - 100 тыс. руб.
Кассовый план 4 кв. - 2253,1 тыс. руб., их них:
- комплектование библиотечного фонда - 1 963,2 тыс. руб.;
- абонентское обслуживание автоматизированной системы - 57 тыс. руб.
- периодические издания для пополнения библиотечного фонда - 232,9 тыс. руб. 
Оплата услуг будет произведена по факту оказания услуг в соответствии с условиями заключаемых договоров в течение отчетного года.</t>
      </is>
    </oc>
    <nc r="S219" t="inlineStr">
      <is>
        <t>Кассовый план 3 кв. - 877,00 тыс. руб., из них:
- услуги по переводу документов в машиночитаемый формат - 30 тыс. руб.;
- абонентское обслуживание автоматизированной системы - 28 тыс. руб.;
- оплата услуг по организации участия в формировании Сводного каталога библиотек ХМАО-Югры - 25 тыс. руб.;
- приобретение автоматизированного рабочего места - 694 тыс. руб.;
- приобретение прав доступа к электронным базам данных - 100 тыс. руб.
Кассовый план 4 кв. - 2253,1 тыс. руб., их них:
- комплектование библиотечного фонда - 1 963,2 тыс. руб.;
- абонентское обслуживание автоматизированной системы - 57 тыс. руб.
- периодические издания для пополнения библиотечного фонда - 232,9 тыс. руб. 
Оплата услуг будет произведена по факту оказания услуг в соответствии с условиями заключаемых договоров в течение отчетного года.</t>
      </is>
    </nc>
  </rcc>
  <rfmt sheetId="1" sqref="A219:S224">
    <dxf>
      <fill>
        <patternFill>
          <bgColor theme="6" tint="0.59999389629810485"/>
        </patternFill>
      </fill>
    </dxf>
  </rfmt>
  <rfmt sheetId="1" sqref="A225:S230">
    <dxf>
      <fill>
        <patternFill>
          <bgColor theme="6" tint="0.59999389629810485"/>
        </patternFill>
      </fill>
    </dxf>
  </rfmt>
  <rcv guid="{D7BC8E82-4392-4806-9DAE-D94253790B9C}" action="delete"/>
  <rdn rId="0" localSheetId="1" customView="1" name="Z_D7BC8E82_4392_4806_9DAE_D94253790B9C_.wvu.PrintArea" hidden="1" oldHidden="1">
    <formula>'на 01.04.2016'!$A$1:$CH$936</formula>
    <oldFormula>'на 01.04.2016'!$A$1:$CH$936</oldFormula>
  </rdn>
  <rdn rId="0" localSheetId="1" customView="1" name="Z_D7BC8E82_4392_4806_9DAE_D94253790B9C_.wvu.PrintTitles" hidden="1" oldHidden="1">
    <formula>'на 01.04.2016'!$7:$9</formula>
    <oldFormula>'на 01.04.2016'!$7:$9</oldFormula>
  </rdn>
  <rdn rId="0" localSheetId="1" customView="1" name="Z_D7BC8E82_4392_4806_9DAE_D94253790B9C_.wvu.Cols" hidden="1" oldHidden="1">
    <formula>'на 01.04.2016'!$D:$F,'на 01.04.2016'!$Q:$R,'на 01.04.2016'!$T:$CV</formula>
    <oldFormula>'на 01.04.2016'!$D:$F,'на 01.04.2016'!$Q:$R,'на 01.04.2016'!$T:$CV</oldFormula>
  </rdn>
  <rdn rId="0" localSheetId="1" customView="1" name="Z_D7BC8E82_4392_4806_9DAE_D94253790B9C_.wvu.FilterData" hidden="1" oldHidden="1">
    <formula>'на 01.04.2016'!$A$9:$T$1143</formula>
    <oldFormula>'на 01.04.2016'!$A$9:$T$1143</oldFormula>
  </rdn>
  <rdn rId="0" localSheetId="2" customView="1" name="Z_D7BC8E82_4392_4806_9DAE_D94253790B9C_.wvu.PrintArea" hidden="1" oldHidden="1">
    <formula>перечень!$A$1:$J$33</formula>
    <oldFormula>перечень!$A$1:$J$33</oldFormula>
  </rdn>
  <rdn rId="0" localSheetId="2" customView="1" name="Z_D7BC8E82_4392_4806_9DAE_D94253790B9C_.wvu.PrintTitles" hidden="1" oldHidden="1">
    <formula>перечень!$3:$3</formula>
    <oldFormula>перечень!$3:$3</oldFormula>
  </rdn>
  <rdn rId="0" localSheetId="2" customView="1" name="Z_D7BC8E82_4392_4806_9DAE_D94253790B9C_.wvu.FilterData" hidden="1" oldHidden="1">
    <formula>перечень!$A$3:$D$29</formula>
    <oldFormula>перечень!$A$3:$D$29</oldFormula>
  </rdn>
  <rcv guid="{D7BC8E82-4392-4806-9DAE-D94253790B9C}"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03" sId="1" ref="A255:XFD260" action="insertRow">
    <undo index="4" exp="area" ref3D="1" dr="$T$1:$CV$1048576" dn="Z_F2110B0B_AAE7_42F0_B553_C360E9249AD4_.wvu.Cols" sId="1"/>
    <undo index="2" exp="area" ref3D="1" dr="$Q$1:$R$1048576" dn="Z_F2110B0B_AAE7_42F0_B553_C360E9249AD4_.wvu.Cols" sId="1"/>
    <undo index="1" exp="area" ref3D="1" dr="$D$1:$F$1048576" dn="Z_F2110B0B_AAE7_42F0_B553_C360E9249AD4_.wvu.Cols" sId="1"/>
    <undo index="4" exp="area" ref3D="1" dr="$T$1:$CV$1048576" dn="Z_D7BC8E82_4392_4806_9DAE_D94253790B9C_.wvu.Cols" sId="1"/>
    <undo index="2" exp="area" ref3D="1" dr="$Q$1:$R$1048576" dn="Z_D7BC8E82_4392_4806_9DAE_D94253790B9C_.wvu.Cols" sId="1"/>
    <undo index="1" exp="area" ref3D="1" dr="$D$1:$F$1048576" dn="Z_D7BC8E82_4392_4806_9DAE_D94253790B9C_.wvu.Cols" sId="1"/>
    <undo index="2" exp="area" ref3D="1" dr="$Q$1:$R$1048576" dn="Z_D20DFCFE_63F9_4265_B37B_4F36C46DF159_.wvu.Cols" sId="1"/>
    <undo index="1" exp="area" ref3D="1" dr="$D$1:$F$1048576" dn="Z_D20DFCFE_63F9_4265_B37B_4F36C46DF159_.wvu.Cols" sId="1"/>
    <undo index="1" exp="area" ref3D="1" dr="$A$261:$XFD$272" dn="Z_CBF9D894_3FD2_4B68_BAC8_643DB23851C0_.wvu.Rows" sId="1"/>
    <undo index="1" exp="area" ref3D="1" dr="$A$261:$XFD$272" dn="Z_C8C7D91A_0101_429D_A7C4_25C2A366909A_.wvu.Rows" sId="1"/>
    <undo index="1" exp="area" ref3D="1" dr="$O$1:$O$1048576" dn="Z_C8C7D91A_0101_429D_A7C4_25C2A366909A_.wvu.Cols" sId="1"/>
    <undo index="4" exp="area" ref3D="1" dr="$T$1:$CV$1048576" dn="Z_A6B98527_7CBF_4E4D_BDEA_9334A3EB779F_.wvu.Cols" sId="1"/>
    <undo index="2" exp="area" ref3D="1" dr="$Q$1:$R$1048576" dn="Z_A6B98527_7CBF_4E4D_BDEA_9334A3EB779F_.wvu.Cols" sId="1"/>
    <undo index="1" exp="area" ref3D="1" dr="$D$1:$F$1048576" dn="Z_A6B98527_7CBF_4E4D_BDEA_9334A3EB779F_.wvu.Cols" sId="1"/>
    <undo index="2" exp="area" ref3D="1" dr="$A$261:$XFD$272" dn="Z_9E943B7D_D4C7_443F_BC4C_8AB90546D8A5_.wvu.Rows" sId="1"/>
    <undo index="2" exp="area" ref3D="1" dr="$T$1:$V$1048576" dn="Z_9E943B7D_D4C7_443F_BC4C_8AB90546D8A5_.wvu.Cols" sId="1"/>
    <undo index="1" exp="area" ref3D="1" dr="$A$261:$XFD$272" dn="Z_37F8CE32_8CE8_4D95_9C0E_63112E6EFFE9_.wvu.Rows" sId="1"/>
    <undo index="1" exp="area" ref3D="1" dr="$A$261:$XFD$272" dn="Z_2DF88C31_E5A0_4DFE_877D_5A31D3992603_.wvu.Rows" sId="1"/>
  </rrc>
  <rcc rId="504" sId="1" odxf="1" dxf="1">
    <nc r="B256" t="inlineStr">
      <is>
        <t>федеральный бюджет</t>
      </is>
    </nc>
    <odxf>
      <border outline="0">
        <top/>
      </border>
    </odxf>
    <ndxf>
      <border outline="0">
        <top style="thin">
          <color indexed="64"/>
        </top>
      </border>
    </ndxf>
  </rcc>
  <rcc rId="505" sId="1" odxf="1" dxf="1">
    <nc r="B257" t="inlineStr">
      <is>
        <t>бюджет ХМАО - Югры</t>
      </is>
    </nc>
    <odxf>
      <border outline="0">
        <top/>
      </border>
    </odxf>
    <ndxf>
      <border outline="0">
        <top style="thin">
          <color indexed="64"/>
        </top>
      </border>
    </ndxf>
  </rcc>
  <rcc rId="506" sId="1" odxf="1" dxf="1">
    <nc r="B258" t="inlineStr">
      <is>
        <t xml:space="preserve">бюджет МО </t>
      </is>
    </nc>
    <odxf>
      <border outline="0">
        <top/>
      </border>
    </odxf>
    <ndxf>
      <border outline="0">
        <top style="thin">
          <color indexed="64"/>
        </top>
      </border>
    </ndxf>
  </rcc>
  <rcc rId="507" sId="1" odxf="1" dxf="1">
    <nc r="B259" t="inlineStr">
      <is>
        <t>бюджет МО сверх соглашения</t>
      </is>
    </nc>
    <odxf>
      <border outline="0">
        <top/>
      </border>
    </odxf>
    <ndxf>
      <border outline="0">
        <top style="thin">
          <color indexed="64"/>
        </top>
      </border>
    </ndxf>
  </rcc>
  <rcc rId="508" sId="1">
    <nc r="B260" t="inlineStr">
      <is>
        <t>привлечённые средства</t>
      </is>
    </nc>
  </rcc>
  <rcc rId="509" sId="1">
    <nc r="A255" t="inlineStr">
      <is>
        <t>5.2.1.</t>
      </is>
    </nc>
  </rcc>
  <rcc rId="510" sId="1">
    <nc r="B255" t="inlineStr">
      <is>
        <t>Стимулирование культурного разнообразия</t>
      </is>
    </nc>
  </rcc>
  <rcc rId="511" sId="1" odxf="1" dxf="1">
    <nc r="C255" t="inlineStr">
      <is>
        <t>Всего по мероприятию, в том числе:</t>
      </is>
    </nc>
    <odxf>
      <font>
        <i val="0"/>
        <sz val="18"/>
        <color auto="1"/>
      </font>
      <fill>
        <patternFill>
          <bgColor theme="0"/>
        </patternFill>
      </fill>
      <border outline="0">
        <top/>
      </border>
    </odxf>
    <ndxf>
      <font>
        <i/>
        <sz val="18"/>
        <color auto="1"/>
      </font>
      <fill>
        <patternFill>
          <bgColor rgb="FFFFFF00"/>
        </patternFill>
      </fill>
      <border outline="0">
        <top style="thin">
          <color indexed="64"/>
        </top>
      </border>
    </ndxf>
  </rcc>
  <rfmt sheetId="1" sqref="B255:P255" start="0" length="2147483647">
    <dxf>
      <font>
        <i/>
      </font>
    </dxf>
  </rfmt>
  <rcc rId="512" sId="1" numFmtId="4">
    <nc r="G257">
      <v>1000</v>
    </nc>
  </rcc>
  <rcc rId="513" sId="1" numFmtId="4">
    <nc r="H257">
      <v>1000</v>
    </nc>
  </rcc>
  <rcc rId="514" sId="1" numFmtId="4">
    <nc r="I257">
      <v>494</v>
    </nc>
  </rcc>
  <rcc rId="515" sId="1" numFmtId="4">
    <oc r="G251">
      <v>1000</v>
    </oc>
    <nc r="G251">
      <f>G257</f>
    </nc>
  </rcc>
  <rcc rId="516" sId="1" odxf="1" dxf="1" numFmtId="4">
    <oc r="H251">
      <v>1000</v>
    </oc>
    <nc r="H251">
      <f>H257</f>
    </nc>
    <odxf/>
    <ndxf/>
  </rcc>
  <rcc rId="517" sId="1" odxf="1" dxf="1">
    <nc r="I251">
      <f>I257</f>
    </nc>
    <odxf/>
    <ndxf/>
  </rcc>
  <rcc rId="518" sId="1" odxf="1" dxf="1">
    <oc r="J252">
      <f>I252/H252</f>
    </oc>
    <nc r="J252">
      <f>I252/H252</f>
    </nc>
    <odxf>
      <numFmt numFmtId="13" formatCode="0%"/>
    </odxf>
    <ndxf>
      <numFmt numFmtId="168" formatCode="0.0%"/>
    </ndxf>
  </rcc>
  <rcc rId="519" sId="1" odxf="1" dxf="1">
    <oc r="J253">
      <f>I253/H253</f>
    </oc>
    <nc r="J253">
      <f>I253/H253</f>
    </nc>
    <odxf>
      <numFmt numFmtId="13" formatCode="0%"/>
    </odxf>
    <ndxf>
      <numFmt numFmtId="168" formatCode="0.0%"/>
    </ndxf>
  </rcc>
  <rcc rId="520" sId="1" odxf="1" dxf="1">
    <nc r="J254">
      <f>I254/H254</f>
    </nc>
    <odxf>
      <numFmt numFmtId="13" formatCode="0%"/>
      <border outline="0">
        <top/>
      </border>
    </odxf>
    <ndxf>
      <numFmt numFmtId="168" formatCode="0.0%"/>
      <border outline="0">
        <top style="thin">
          <color indexed="64"/>
        </top>
      </border>
    </ndxf>
  </rcc>
  <rcc rId="521" sId="1" odxf="1" dxf="1">
    <nc r="J255">
      <f>I255/H255</f>
    </nc>
    <odxf>
      <font>
        <i/>
        <sz val="18"/>
        <color theme="0"/>
      </font>
      <numFmt numFmtId="13" formatCode="0%"/>
      <border outline="0">
        <top/>
      </border>
    </odxf>
    <ndxf>
      <font>
        <i val="0"/>
        <sz val="18"/>
        <color theme="0"/>
      </font>
      <numFmt numFmtId="168" formatCode="0.0%"/>
      <border outline="0">
        <top style="thin">
          <color indexed="64"/>
        </top>
      </border>
    </ndxf>
  </rcc>
  <rcc rId="522" sId="1" odxf="1" dxf="1">
    <nc r="J256">
      <f>I256/H256</f>
    </nc>
    <odxf>
      <numFmt numFmtId="13" formatCode="0%"/>
      <border outline="0">
        <top/>
      </border>
    </odxf>
    <ndxf>
      <numFmt numFmtId="168" formatCode="0.0%"/>
      <border outline="0">
        <top style="thin">
          <color indexed="64"/>
        </top>
      </border>
    </ndxf>
  </rcc>
  <rcc rId="523" sId="1" odxf="1" dxf="1">
    <nc r="J257">
      <f>I257/H257</f>
    </nc>
    <odxf>
      <numFmt numFmtId="13" formatCode="0%"/>
      <border outline="0">
        <top/>
      </border>
    </odxf>
    <ndxf>
      <numFmt numFmtId="168" formatCode="0.0%"/>
      <border outline="0">
        <top style="thin">
          <color indexed="64"/>
        </top>
      </border>
    </ndxf>
  </rcc>
  <rcc rId="524" sId="1" odxf="1" dxf="1">
    <nc r="J258">
      <f>I258/H258</f>
    </nc>
    <odxf>
      <numFmt numFmtId="13" formatCode="0%"/>
      <border outline="0">
        <top/>
      </border>
    </odxf>
    <ndxf>
      <numFmt numFmtId="168" formatCode="0.0%"/>
      <border outline="0">
        <top style="thin">
          <color indexed="64"/>
        </top>
      </border>
    </ndxf>
  </rcc>
  <rcc rId="525" sId="1" odxf="1" dxf="1">
    <nc r="J259">
      <f>I259/H259</f>
    </nc>
    <odxf>
      <numFmt numFmtId="13" formatCode="0%"/>
      <border outline="0">
        <top/>
      </border>
    </odxf>
    <ndxf>
      <numFmt numFmtId="168" formatCode="0.0%"/>
      <border outline="0">
        <top style="thin">
          <color indexed="64"/>
        </top>
      </border>
    </ndxf>
  </rcc>
  <rcc rId="526" sId="1" odxf="1" dxf="1">
    <nc r="J260">
      <f>I260/H260</f>
    </nc>
    <odxf>
      <numFmt numFmtId="13" formatCode="0%"/>
      <border outline="0">
        <top/>
      </border>
    </odxf>
    <ndxf>
      <numFmt numFmtId="168" formatCode="0.0%"/>
      <border outline="0">
        <top style="thin">
          <color indexed="64"/>
        </top>
      </border>
    </ndxf>
  </rcc>
  <rcc rId="527" sId="1">
    <oc r="L252">
      <f>K252/H252</f>
    </oc>
    <nc r="L252">
      <f>K252/H252</f>
    </nc>
  </rcc>
  <rcc rId="528" sId="1">
    <oc r="L253">
      <f>K253/H253</f>
    </oc>
    <nc r="L253">
      <f>K253/H253</f>
    </nc>
  </rcc>
  <rcc rId="529" sId="1" odxf="1" dxf="1">
    <nc r="L254">
      <f>K254/H254</f>
    </nc>
    <odxf>
      <border outline="0">
        <top/>
      </border>
    </odxf>
    <ndxf>
      <border outline="0">
        <top style="thin">
          <color indexed="64"/>
        </top>
      </border>
    </ndxf>
  </rcc>
  <rcc rId="530" sId="1" odxf="1" dxf="1">
    <nc r="L255">
      <f>K255/H255</f>
    </nc>
    <odxf>
      <font>
        <i/>
        <sz val="18"/>
        <color theme="0"/>
      </font>
      <border outline="0">
        <top/>
      </border>
    </odxf>
    <ndxf>
      <font>
        <i val="0"/>
        <sz val="18"/>
        <color theme="0"/>
      </font>
      <border outline="0">
        <top style="thin">
          <color indexed="64"/>
        </top>
      </border>
    </ndxf>
  </rcc>
  <rcc rId="531" sId="1" odxf="1" dxf="1">
    <nc r="L256">
      <f>K256/H256</f>
    </nc>
    <odxf>
      <border outline="0">
        <top/>
      </border>
    </odxf>
    <ndxf>
      <border outline="0">
        <top style="thin">
          <color indexed="64"/>
        </top>
      </border>
    </ndxf>
  </rcc>
  <rcc rId="532" sId="1" odxf="1" dxf="1">
    <nc r="L257">
      <f>K257/H257</f>
    </nc>
    <odxf>
      <border outline="0">
        <top/>
      </border>
    </odxf>
    <ndxf>
      <border outline="0">
        <top style="thin">
          <color indexed="64"/>
        </top>
      </border>
    </ndxf>
  </rcc>
  <rcc rId="533" sId="1" odxf="1" dxf="1">
    <nc r="L258">
      <f>K258/H258</f>
    </nc>
    <odxf>
      <border outline="0">
        <top/>
      </border>
    </odxf>
    <ndxf>
      <border outline="0">
        <top style="thin">
          <color indexed="64"/>
        </top>
      </border>
    </ndxf>
  </rcc>
  <rcc rId="534" sId="1" odxf="1" dxf="1">
    <nc r="L259">
      <f>K259/H259</f>
    </nc>
    <odxf>
      <border outline="0">
        <top/>
      </border>
    </odxf>
    <ndxf>
      <border outline="0">
        <top style="thin">
          <color indexed="64"/>
        </top>
      </border>
    </ndxf>
  </rcc>
  <rcc rId="535" sId="1" odxf="1" dxf="1">
    <nc r="L260">
      <f>K260/H260</f>
    </nc>
    <odxf>
      <border outline="0">
        <top/>
      </border>
    </odxf>
    <ndxf>
      <border outline="0">
        <top style="thin">
          <color indexed="64"/>
        </top>
      </border>
    </ndxf>
  </rcc>
  <rcc rId="536" sId="1">
    <oc r="M252">
      <f>K252/I252</f>
    </oc>
    <nc r="M252">
      <f>K252/I252</f>
    </nc>
  </rcc>
  <rcc rId="537" sId="1">
    <oc r="M253">
      <f>K253/I253</f>
    </oc>
    <nc r="M253">
      <f>K253/I253</f>
    </nc>
  </rcc>
  <rcc rId="538" sId="1" odxf="1" dxf="1">
    <nc r="M254">
      <f>K254/I254</f>
    </nc>
    <odxf>
      <border outline="0">
        <top/>
      </border>
    </odxf>
    <ndxf>
      <border outline="0">
        <top style="thin">
          <color indexed="64"/>
        </top>
      </border>
    </ndxf>
  </rcc>
  <rcc rId="539" sId="1" odxf="1" dxf="1">
    <nc r="M255">
      <f>K255/I255</f>
    </nc>
    <odxf>
      <font>
        <i/>
        <sz val="18"/>
        <color theme="0"/>
      </font>
      <border outline="0">
        <top/>
      </border>
    </odxf>
    <ndxf>
      <font>
        <i val="0"/>
        <sz val="18"/>
        <color theme="0"/>
      </font>
      <border outline="0">
        <top style="thin">
          <color indexed="64"/>
        </top>
      </border>
    </ndxf>
  </rcc>
  <rcc rId="540" sId="1" odxf="1" dxf="1">
    <nc r="M256">
      <f>K256/I256</f>
    </nc>
    <odxf>
      <border outline="0">
        <top/>
      </border>
    </odxf>
    <ndxf>
      <border outline="0">
        <top style="thin">
          <color indexed="64"/>
        </top>
      </border>
    </ndxf>
  </rcc>
  <rcc rId="541" sId="1" odxf="1" dxf="1">
    <nc r="M257">
      <f>K257/I257</f>
    </nc>
    <odxf>
      <border outline="0">
        <top/>
      </border>
    </odxf>
    <ndxf>
      <border outline="0">
        <top style="thin">
          <color indexed="64"/>
        </top>
      </border>
    </ndxf>
  </rcc>
  <rcc rId="542" sId="1" odxf="1" dxf="1">
    <nc r="M258">
      <f>K258/I258</f>
    </nc>
    <odxf>
      <border outline="0">
        <top/>
      </border>
    </odxf>
    <ndxf>
      <border outline="0">
        <top style="thin">
          <color indexed="64"/>
        </top>
      </border>
    </ndxf>
  </rcc>
  <rcc rId="543" sId="1" odxf="1" dxf="1">
    <nc r="M259">
      <f>K259/I259</f>
    </nc>
    <odxf>
      <border outline="0">
        <top/>
      </border>
    </odxf>
    <ndxf>
      <border outline="0">
        <top style="thin">
          <color indexed="64"/>
        </top>
      </border>
    </ndxf>
  </rcc>
  <rcc rId="544" sId="1" odxf="1" dxf="1">
    <nc r="M260">
      <f>K260/I260</f>
    </nc>
    <odxf>
      <border outline="0">
        <top/>
      </border>
    </odxf>
    <ndxf>
      <border outline="0">
        <top style="thin">
          <color indexed="64"/>
        </top>
      </border>
    </ndxf>
  </rcc>
  <rcc rId="545" sId="1" numFmtId="4">
    <nc r="K257">
      <v>494</v>
    </nc>
  </rcc>
  <rfmt sheetId="1" sqref="J257:O257" start="0" length="2147483647">
    <dxf>
      <font>
        <color auto="1"/>
      </font>
    </dxf>
  </rfmt>
  <rcc rId="546" sId="1" numFmtId="4">
    <nc r="N257">
      <v>1000</v>
    </nc>
  </rcc>
  <rcc rId="547" sId="1">
    <oc r="N251">
      <f>H251</f>
    </oc>
    <nc r="N251">
      <f>N257</f>
    </nc>
  </rcc>
  <rcc rId="548" sId="1">
    <nc r="K251">
      <f>K257</f>
    </nc>
  </rcc>
  <rfmt sheetId="1" sqref="J251:M251" start="0" length="2147483647">
    <dxf>
      <font>
        <color auto="1"/>
      </font>
    </dxf>
  </rfmt>
  <rfmt sheetId="1" sqref="J249:M249" start="0" length="2147483647">
    <dxf>
      <font>
        <color auto="1"/>
      </font>
    </dxf>
  </rfmt>
  <rfmt sheetId="1" sqref="A255:S260">
    <dxf>
      <fill>
        <patternFill>
          <bgColor theme="6" tint="0.59999389629810485"/>
        </patternFill>
      </fill>
    </dxf>
  </rfmt>
  <rcc rId="549" sId="1">
    <nc r="G255">
      <f>SUM(G256:G260)</f>
    </nc>
  </rcc>
  <rcc rId="550" sId="1">
    <nc r="H255">
      <f>SUM(H256:H260)</f>
    </nc>
  </rcc>
  <rcc rId="551" sId="1">
    <nc r="I255">
      <f>SUM(I256:I260)</f>
    </nc>
  </rcc>
  <rfmt sheetId="1" sqref="J255:P255" start="0" length="2147483647">
    <dxf>
      <font>
        <color auto="1"/>
      </font>
    </dxf>
  </rfmt>
  <rcc rId="552" sId="1">
    <nc r="K255">
      <f>SUM(K256:K260)</f>
    </nc>
  </rcc>
  <rcc rId="553" sId="1">
    <nc r="N255">
      <f>SUM(N256:N260)</f>
    </nc>
  </rcc>
  <rcc rId="554" sId="1" odxf="1" dxf="1">
    <nc r="O255">
      <f>SUM(O256:O260)</f>
    </nc>
    <odxf>
      <border outline="0">
        <top/>
      </border>
    </odxf>
    <ndxf>
      <border outline="0">
        <top style="thin">
          <color indexed="64"/>
        </top>
      </border>
    </ndxf>
  </rcc>
  <rcc rId="555" sId="1">
    <oc r="P253">
      <f>N253/H253</f>
    </oc>
    <nc r="P253">
      <f>N253/H253</f>
    </nc>
  </rcc>
  <rcc rId="556" sId="1" odxf="1" dxf="1">
    <oc r="P254">
      <f>N254/H254</f>
    </oc>
    <nc r="P254">
      <f>N254/H254</f>
    </nc>
    <odxf>
      <border outline="0">
        <top/>
      </border>
    </odxf>
    <ndxf>
      <border outline="0">
        <top style="thin">
          <color indexed="64"/>
        </top>
      </border>
    </ndxf>
  </rcc>
  <rcc rId="557" sId="1" odxf="1" dxf="1">
    <nc r="P255">
      <f>N255/H255</f>
    </nc>
    <odxf>
      <font>
        <i/>
        <sz val="18"/>
        <color auto="1"/>
      </font>
      <fill>
        <patternFill>
          <bgColor theme="6" tint="0.59999389629810485"/>
        </patternFill>
      </fill>
      <border outline="0">
        <top/>
      </border>
    </odxf>
    <ndxf>
      <font>
        <i val="0"/>
        <sz val="18"/>
        <color theme="0"/>
      </font>
      <fill>
        <patternFill>
          <bgColor theme="0"/>
        </patternFill>
      </fill>
      <border outline="0">
        <top style="thin">
          <color indexed="64"/>
        </top>
      </border>
    </ndxf>
  </rcc>
  <rcc rId="558" sId="1" odxf="1" dxf="1">
    <nc r="P256">
      <f>N256/H256</f>
    </nc>
    <odxf>
      <fill>
        <patternFill>
          <bgColor theme="6" tint="0.59999389629810485"/>
        </patternFill>
      </fill>
      <border outline="0">
        <top/>
      </border>
    </odxf>
    <ndxf>
      <fill>
        <patternFill>
          <bgColor theme="0"/>
        </patternFill>
      </fill>
      <border outline="0">
        <top style="thin">
          <color indexed="64"/>
        </top>
      </border>
    </ndxf>
  </rcc>
  <rcc rId="559" sId="1" odxf="1" dxf="1">
    <nc r="P257">
      <f>N257/H257</f>
    </nc>
    <odxf>
      <fill>
        <patternFill>
          <bgColor theme="6" tint="0.59999389629810485"/>
        </patternFill>
      </fill>
      <border outline="0">
        <top/>
      </border>
    </odxf>
    <ndxf>
      <fill>
        <patternFill>
          <bgColor theme="0"/>
        </patternFill>
      </fill>
      <border outline="0">
        <top style="thin">
          <color indexed="64"/>
        </top>
      </border>
    </ndxf>
  </rcc>
  <rcc rId="560" sId="1" odxf="1" dxf="1">
    <nc r="P258">
      <f>N258/H258</f>
    </nc>
    <odxf>
      <fill>
        <patternFill>
          <bgColor theme="6" tint="0.59999389629810485"/>
        </patternFill>
      </fill>
      <border outline="0">
        <top/>
      </border>
    </odxf>
    <ndxf>
      <fill>
        <patternFill>
          <bgColor theme="0"/>
        </patternFill>
      </fill>
      <border outline="0">
        <top style="thin">
          <color indexed="64"/>
        </top>
      </border>
    </ndxf>
  </rcc>
  <rcc rId="561" sId="1" odxf="1" dxf="1">
    <nc r="P259">
      <f>N259/H259</f>
    </nc>
    <odxf>
      <fill>
        <patternFill>
          <bgColor theme="6" tint="0.59999389629810485"/>
        </patternFill>
      </fill>
      <border outline="0">
        <top/>
      </border>
    </odxf>
    <ndxf>
      <fill>
        <patternFill>
          <bgColor theme="0"/>
        </patternFill>
      </fill>
      <border outline="0">
        <top style="thin">
          <color indexed="64"/>
        </top>
      </border>
    </ndxf>
  </rcc>
  <rcc rId="562" sId="1" odxf="1" dxf="1">
    <nc r="P260">
      <f>N260/H260</f>
    </nc>
    <odxf>
      <fill>
        <patternFill>
          <bgColor theme="6" tint="0.59999389629810485"/>
        </patternFill>
      </fill>
      <border outline="0">
        <top/>
      </border>
    </odxf>
    <ndxf>
      <fill>
        <patternFill>
          <bgColor theme="0"/>
        </patternFill>
      </fill>
      <border outline="0">
        <top style="thin">
          <color indexed="64"/>
        </top>
      </border>
    </ndxf>
  </rcc>
  <rfmt sheetId="1" sqref="P257 P255" start="0" length="2147483647">
    <dxf>
      <font>
        <color auto="1"/>
      </font>
    </dxf>
  </rfmt>
  <rfmt sheetId="1" sqref="P255:P260">
    <dxf>
      <fill>
        <patternFill>
          <bgColor theme="6" tint="0.59999389629810485"/>
        </patternFill>
      </fill>
    </dxf>
  </rfmt>
  <rcc rId="563" sId="1">
    <oc r="S249" t="inlineStr">
      <is>
        <t>Кассовый план 1 кв. - 500 тыс. руб., кассовый план 2 кв. - 500  тыс. руб.  на оказание услуг за организацию участия приглашенных  экспертов и участников фестиваля МАУ "Сургутская филармония" ("Зеленый шум", "60 параллель"). Оплата услуг будет произведена по факту оказания услуг в соответствии с условиями заключаемых договоров в течение отчетного года.</t>
      </is>
    </oc>
    <nc r="S249"/>
  </rcc>
  <rcc rId="564" sId="1">
    <nc r="S255" t="inlineStr">
      <is>
        <t>Кассовый план 1 кв. - 500 тыс. руб., кассовый план 2 кв. - 500  тыс. руб.  на оказание услуг за организацию участия приглашенных  экспертов и участников фестиваля МАУ "Сургутская филармония" ("Зеленый шум", "60 параллель"). Оплата услуг будет произведена по факту оказания услуг в соответствии с условиями заключаемых договоров в течение отчетного года.
МАУ "Сургутская филармония" заключен договор от 29.02.2016 № 52/16 на организацию и участие творческих встреч лауреатов на сумму 467,39 тыс. руб., от 01.03.2016 № 55/16 на услуги по организации и обеспечению бытового райдера артистов на сумму 26,61 тыс. руб. Услуги оказаны в полном объеме, оплата проиведена.
Заключен договор от 15.03.2016 № 26/16-Б на выполнение работ по обслуживанию официального сайта фестиваля "Зеленый шум" на сумму 6 тыс. руб., оплата по факту оказания услуг.</t>
      </is>
    </nc>
  </rcc>
  <rcc rId="565" sId="1" numFmtId="4">
    <oc r="I910">
      <v>174.22</v>
    </oc>
    <nc r="I910">
      <v>339.75</v>
    </nc>
  </rcc>
  <rcc rId="566" sId="1" numFmtId="4">
    <oc r="K910">
      <v>174.22</v>
    </oc>
    <nc r="K910">
      <v>339.75</v>
    </nc>
  </rcc>
  <rcc rId="567" sId="1" numFmtId="4">
    <oc r="I909">
      <v>3827.57</v>
    </oc>
    <nc r="I909">
      <v>7394.74</v>
    </nc>
  </rcc>
  <rcc rId="568" sId="1" numFmtId="4">
    <oc r="K909">
      <v>3827.57</v>
    </oc>
    <nc r="K909">
      <v>7394.74</v>
    </nc>
  </rcc>
  <rcc rId="569" sId="1">
    <oc r="S907" t="inlineStr">
      <is>
        <t>План на 2016 год:
- 30 147,54 тыс. руб. - заработная плата;
- 10 103,2 тыс. руб. - начисления на выплаты по оплате труда.
По состоянию на 01.03.2016 кассовые расходы учреждений, подведомственных департаменту культуры, молодёжной политики и спорта составляют 3 477,9 тыс. руб.</t>
      </is>
    </oc>
    <nc r="S907" t="inlineStr">
      <is>
        <t>План на 2016 год:
- 30 147,54 тыс. руб. - заработная плата;
- 10 103,2 тыс. руб. - начисления на выплаты по оплате труда.
По состоянию на 31.03.2016 кассовые расходы учреждений, подведомственных департаменту культуры, молодёжной политики и спорта составляют 5 026,70 тыс. руб.</t>
      </is>
    </nc>
  </rcc>
  <rfmt sheetId="1" sqref="A907:S912">
    <dxf>
      <fill>
        <patternFill>
          <bgColor theme="6" tint="0.59999389629810485"/>
        </patternFill>
      </fill>
    </dxf>
  </rfmt>
  <rfmt sheetId="1" sqref="M209:M210" start="0" length="2147483647">
    <dxf>
      <font>
        <color auto="1"/>
      </font>
    </dxf>
  </rfmt>
  <rfmt sheetId="1" sqref="L209" start="0" length="2147483647">
    <dxf>
      <font/>
    </dxf>
  </rfmt>
  <rcc rId="570" sId="1" odxf="1" dxf="1">
    <oc r="L209">
      <f>K209/H209</f>
    </oc>
    <nc r="L209">
      <f>K209/H209</f>
    </nc>
    <odxf>
      <border outline="0">
        <top style="thin">
          <color indexed="64"/>
        </top>
      </border>
    </odxf>
    <ndxf>
      <border outline="0">
        <top/>
      </border>
    </ndxf>
  </rcc>
  <rfmt sheetId="1" sqref="L209">
    <dxf>
      <numFmt numFmtId="168" formatCode="0.0%"/>
    </dxf>
  </rfmt>
  <rcv guid="{D7BC8E82-4392-4806-9DAE-D94253790B9C}" action="delete"/>
  <rdn rId="0" localSheetId="1" customView="1" name="Z_D7BC8E82_4392_4806_9DAE_D94253790B9C_.wvu.PrintArea" hidden="1" oldHidden="1">
    <formula>'на 01.04.2016'!$A$1:$CH$942</formula>
    <oldFormula>'на 01.04.2016'!$A$1:$CH$942</oldFormula>
  </rdn>
  <rdn rId="0" localSheetId="1" customView="1" name="Z_D7BC8E82_4392_4806_9DAE_D94253790B9C_.wvu.PrintTitles" hidden="1" oldHidden="1">
    <formula>'на 01.04.2016'!$7:$9</formula>
    <oldFormula>'на 01.04.2016'!$7:$9</oldFormula>
  </rdn>
  <rdn rId="0" localSheetId="1" customView="1" name="Z_D7BC8E82_4392_4806_9DAE_D94253790B9C_.wvu.Cols" hidden="1" oldHidden="1">
    <formula>'на 01.04.2016'!$D:$F,'на 01.04.2016'!$Q:$R,'на 01.04.2016'!$T:$CV</formula>
    <oldFormula>'на 01.04.2016'!$D:$F,'на 01.04.2016'!$Q:$R,'на 01.04.2016'!$T:$CV</oldFormula>
  </rdn>
  <rdn rId="0" localSheetId="1" customView="1" name="Z_D7BC8E82_4392_4806_9DAE_D94253790B9C_.wvu.FilterData" hidden="1" oldHidden="1">
    <formula>'на 01.04.2016'!$A$9:$T$1149</formula>
    <oldFormula>'на 01.04.2016'!$A$9:$T$1149</oldFormula>
  </rdn>
  <rdn rId="0" localSheetId="2" customView="1" name="Z_D7BC8E82_4392_4806_9DAE_D94253790B9C_.wvu.PrintArea" hidden="1" oldHidden="1">
    <formula>перечень!$A$1:$J$33</formula>
    <oldFormula>перечень!$A$1:$J$33</oldFormula>
  </rdn>
  <rdn rId="0" localSheetId="2" customView="1" name="Z_D7BC8E82_4392_4806_9DAE_D94253790B9C_.wvu.PrintTitles" hidden="1" oldHidden="1">
    <formula>перечень!$3:$3</formula>
    <oldFormula>перечень!$3:$3</oldFormula>
  </rdn>
  <rdn rId="0" localSheetId="2" customView="1" name="Z_D7BC8E82_4392_4806_9DAE_D94253790B9C_.wvu.FilterData" hidden="1" oldHidden="1">
    <formula>перечень!$A$3:$D$29</formula>
    <oldFormula>перечень!$A$3:$D$29</oldFormula>
  </rdn>
  <rcv guid="{D7BC8E82-4392-4806-9DAE-D94253790B9C}" action="add"/>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99:S404">
    <dxf>
      <fill>
        <patternFill>
          <bgColor rgb="FF7030A0"/>
        </patternFill>
      </fill>
    </dxf>
  </rfmt>
  <rcc rId="578" sId="1">
    <oc r="S399" t="inlineStr">
      <is>
        <t>Размещены заявки на проведение аукционов по приобретению жилых помещений для участников программы (63 квартиры). Подведение итогов аукционов состоится 28.03.2016 года.</t>
      </is>
    </oc>
    <nc r="S399" t="inlineStr">
      <is>
        <t>Аукционы по приобретению жилых помещений для участников программы (63 квартиры) несостоялись ввиду отсутсвия заявок. Повторное размещение заявок - апрель 2016 года.</t>
      </is>
    </nc>
  </rcc>
  <rfmt sheetId="1" sqref="A405:S410">
    <dxf>
      <fill>
        <patternFill>
          <bgColor rgb="FF7030A0"/>
        </patternFill>
      </fill>
    </dxf>
  </rfmt>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9" sId="1" odxf="1" dxf="1" numFmtId="4">
    <nc r="K239">
      <v>29490.39</v>
    </nc>
    <odxf>
      <font>
        <sz val="18"/>
        <color theme="0"/>
      </font>
    </odxf>
    <ndxf>
      <font>
        <sz val="18"/>
        <color auto="1"/>
      </font>
    </ndxf>
  </rcc>
  <rcc rId="580" sId="1" odxf="1" dxf="1" numFmtId="4">
    <oc r="K240">
      <v>476.9</v>
    </oc>
    <nc r="K240">
      <v>1552.13</v>
    </nc>
    <odxf>
      <font>
        <sz val="18"/>
        <color auto="1"/>
      </font>
    </odxf>
    <ndxf>
      <font>
        <sz val="18"/>
        <color auto="1"/>
      </font>
    </ndxf>
  </rcc>
  <rfmt sheetId="1" sqref="L239" start="0" length="2147483647">
    <dxf>
      <font>
        <color auto="1"/>
      </font>
    </dxf>
  </rfmt>
  <rfmt sheetId="1" sqref="M239" start="0" length="2147483647">
    <dxf>
      <font>
        <color auto="1"/>
      </font>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1" sId="1" numFmtId="4">
    <oc r="G408">
      <v>9456.3799999999992</v>
    </oc>
    <nc r="G408">
      <v>12068.72</v>
    </nc>
  </rcc>
  <rcc rId="582" sId="1" numFmtId="4">
    <oc r="H408">
      <v>9456.3799999999992</v>
    </oc>
    <nc r="H408">
      <v>25298.77</v>
    </nc>
  </rcc>
  <rcc rId="583" sId="1" numFmtId="4">
    <nc r="I407">
      <v>20530.78</v>
    </nc>
  </rcc>
  <rcc rId="584" sId="1" numFmtId="4">
    <nc r="I408">
      <v>467.66</v>
    </nc>
  </rcc>
  <rcc rId="585" sId="1" numFmtId="4">
    <nc r="K407">
      <v>4208.9399999999996</v>
    </nc>
  </rcc>
  <rfmt sheetId="1" sqref="M405" start="0" length="2147483647">
    <dxf>
      <font>
        <color auto="1"/>
      </font>
    </dxf>
  </rfmt>
  <rfmt sheetId="1" sqref="M407" start="0" length="2147483647">
    <dxf>
      <font>
        <color auto="1"/>
      </font>
    </dxf>
  </rfmt>
  <rcc rId="586" sId="1" numFmtId="4">
    <nc r="K408">
      <v>467.66</v>
    </nc>
  </rcc>
  <rfmt sheetId="1" sqref="M408" start="0" length="2147483647">
    <dxf>
      <font>
        <color auto="1"/>
      </font>
    </dxf>
  </rfmt>
  <rcc rId="587" sId="1">
    <oc r="S405" t="inlineStr">
      <is>
        <t>Департаментом городского хозяйства подготавливаются уведомления для граждан - участников подпрограммы с целью определения способов улучшения жилищных условий.  После определения гражданами, будет размещена заявка на приобретение жилых помещений либо подготовлены документы для выплаты субсидий.</t>
      </is>
    </oc>
    <nc r="S405" t="inlineStr">
      <is>
        <t>Оплата субсидий участникам программы будет производится по мере подготовки департаментом городского хозяйства Постановлений о предоставлении субсидий на приобретение жилого помещения в собственность.                                                                                                             Заявка на проведение аукциона по приобретению жилого помещения для участника программы (жителя п.Кедровый 1, 1 ком кв., 44 кв.м) будет размещена, согласно утвержденного плана - графика в апреле 2016 года.</t>
      </is>
    </nc>
  </rcc>
  <rcv guid="{A6B98527-7CBF-4E4D-BDEA-9334A3EB779F}" action="delete"/>
  <rdn rId="0" localSheetId="1" customView="1" name="Z_A6B98527_7CBF_4E4D_BDEA_9334A3EB779F_.wvu.PrintArea" hidden="1" oldHidden="1">
    <formula>'на 01.04.2016'!$A$1:$CH$942</formula>
    <oldFormula>'на 01.04.2016'!$A$1:$CH$942</oldFormula>
  </rdn>
  <rdn rId="0" localSheetId="1" customView="1" name="Z_A6B98527_7CBF_4E4D_BDEA_9334A3EB779F_.wvu.PrintTitles" hidden="1" oldHidden="1">
    <formula>'на 01.04.2016'!$7:$9</formula>
    <oldFormula>'на 01.04.2016'!$7:$9</oldFormula>
  </rdn>
  <rdn rId="0" localSheetId="1" customView="1" name="Z_A6B98527_7CBF_4E4D_BDEA_9334A3EB779F_.wvu.Cols" hidden="1" oldHidden="1">
    <formula>'на 01.04.2016'!$D:$F,'на 01.04.2016'!$Q:$R,'на 01.04.2016'!$T:$CV</formula>
    <oldFormula>'на 01.04.2016'!$D:$F,'на 01.04.2016'!$Q:$R,'на 01.04.2016'!$T:$CV</oldFormula>
  </rdn>
  <rdn rId="0" localSheetId="1" customView="1" name="Z_A6B98527_7CBF_4E4D_BDEA_9334A3EB779F_.wvu.FilterData" hidden="1" oldHidden="1">
    <formula>'на 01.04.2016'!$A$9:$T$1149</formula>
    <oldFormula>'на 01.04.2016'!$A$9:$T$1149</oldFormula>
  </rdn>
  <rdn rId="0" localSheetId="2" customView="1" name="Z_A6B98527_7CBF_4E4D_BDEA_9334A3EB779F_.wvu.PrintArea" hidden="1" oldHidden="1">
    <formula>перечень!$A$1:$J$33</formula>
    <oldFormula>перечень!$A$1:$J$33</oldFormula>
  </rdn>
  <rdn rId="0" localSheetId="2" customView="1" name="Z_A6B98527_7CBF_4E4D_BDEA_9334A3EB779F_.wvu.PrintTitles" hidden="1" oldHidden="1">
    <formula>перечень!$3:$3</formula>
    <oldFormula>перечень!$3:$3</oldFormula>
  </rdn>
  <rdn rId="0" localSheetId="2" customView="1" name="Z_A6B98527_7CBF_4E4D_BDEA_9334A3EB779F_.wvu.FilterData" hidden="1" oldHidden="1">
    <formula>перечень!$A$3:$D$29</formula>
    <oldFormula>перечень!$A$3:$D$29</oldFormula>
  </rdn>
  <rcv guid="{A6B98527-7CBF-4E4D-BDEA-9334A3EB779F}" action="add"/>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6B98527-7CBF-4E4D-BDEA-9334A3EB779F}" action="delete"/>
  <rdn rId="0" localSheetId="1" customView="1" name="Z_A6B98527_7CBF_4E4D_BDEA_9334A3EB779F_.wvu.PrintArea" hidden="1" oldHidden="1">
    <formula>'на 01.04.2016'!$A$1:$CH$942</formula>
    <oldFormula>'на 01.04.2016'!$A$1:$CH$942</oldFormula>
  </rdn>
  <rdn rId="0" localSheetId="1" customView="1" name="Z_A6B98527_7CBF_4E4D_BDEA_9334A3EB779F_.wvu.PrintTitles" hidden="1" oldHidden="1">
    <formula>'на 01.04.2016'!$7:$9</formula>
    <oldFormula>'на 01.04.2016'!$7:$9</oldFormula>
  </rdn>
  <rdn rId="0" localSheetId="1" customView="1" name="Z_A6B98527_7CBF_4E4D_BDEA_9334A3EB779F_.wvu.Cols" hidden="1" oldHidden="1">
    <formula>'на 01.04.2016'!$D:$F,'на 01.04.2016'!$Q:$R,'на 01.04.2016'!$T:$CV</formula>
    <oldFormula>'на 01.04.2016'!$D:$F,'на 01.04.2016'!$Q:$R,'на 01.04.2016'!$T:$CV</oldFormula>
  </rdn>
  <rdn rId="0" localSheetId="1" customView="1" name="Z_A6B98527_7CBF_4E4D_BDEA_9334A3EB779F_.wvu.FilterData" hidden="1" oldHidden="1">
    <formula>'на 01.04.2016'!$A$9:$T$1149</formula>
    <oldFormula>'на 01.04.2016'!$A$9:$T$1149</oldFormula>
  </rdn>
  <rdn rId="0" localSheetId="2" customView="1" name="Z_A6B98527_7CBF_4E4D_BDEA_9334A3EB779F_.wvu.PrintArea" hidden="1" oldHidden="1">
    <formula>перечень!$A$1:$J$33</formula>
    <oldFormula>перечень!$A$1:$J$33</oldFormula>
  </rdn>
  <rdn rId="0" localSheetId="2" customView="1" name="Z_A6B98527_7CBF_4E4D_BDEA_9334A3EB779F_.wvu.PrintTitles" hidden="1" oldHidden="1">
    <formula>перечень!$3:$3</formula>
    <oldFormula>перечень!$3:$3</oldFormula>
  </rdn>
  <rdn rId="0" localSheetId="2" customView="1" name="Z_A6B98527_7CBF_4E4D_BDEA_9334A3EB779F_.wvu.FilterData" hidden="1" oldHidden="1">
    <formula>перечень!$A$3:$D$29</formula>
    <oldFormula>перечень!$A$3:$D$29</oldFormula>
  </rdn>
  <rcv guid="{A6B98527-7CBF-4E4D-BDEA-9334A3EB779F}" action="add"/>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17:S422">
    <dxf>
      <fill>
        <patternFill>
          <bgColor rgb="FF7030A0"/>
        </patternFill>
      </fill>
    </dxf>
  </rfmt>
  <rcc rId="602" sId="1" numFmtId="4">
    <nc r="I419">
      <v>315.77999999999997</v>
    </nc>
  </rcc>
  <rcc rId="603" sId="1" numFmtId="4">
    <oc r="I420">
      <v>78.94</v>
    </oc>
    <nc r="I420">
      <v>3299.88</v>
    </nc>
  </rcc>
  <rcc rId="604" sId="1" numFmtId="4">
    <nc r="K419">
      <v>315.77999999999997</v>
    </nc>
  </rcc>
  <rcc rId="605" sId="1" numFmtId="4">
    <oc r="K420">
      <v>78.94</v>
    </oc>
    <nc r="K420">
      <v>3299.88</v>
    </nc>
  </rcc>
  <rfmt sheetId="1" sqref="M419" start="0" length="2147483647">
    <dxf>
      <font>
        <color auto="1"/>
      </font>
    </dxf>
  </rfmt>
  <rcc rId="606" sId="1">
    <oc r="S417" t="inlineStr">
      <is>
        <t>Работы выполняются согласно заключенного муниципального контракта на выполнение работ по строительству объекта с ООО "Строительная компания  СОК" №03/2015 от 19.05.2015. Сумма по контракту - 423186,003 тыс. руб.., на 2015 год - 82829,0 тыс. руб. Срок выполнения работ - 30 сентября 2016 года. 
 Готовность объекта 22,2 %. Согласно графика производства работ ведутся  работы по устройству сетей дождевой канализации, земляного полотна. Работы выполнены на сумму 394,7218 тыс. руб., доля средств местного бюджета оплачена, оплата за счет средств окружного бюджета будет произведена в марте 2015 года. Ориентировочная дата ввода объекта в эксплуатацию - октябрь 2016 года.</t>
      </is>
    </oc>
    <nc r="S417" t="inlineStr">
      <is>
        <t>Работы выполняются согласно заключенного муниципального контракта на выполнение работ по строительству объекта с ООО "Строительная компания  СОК" №03/2015 от 19.05.2015. Сумма по контракту - 423186,003 тыс.руб, на 2015 год - 82829,0 тыс.руб. Срок выполнения работ - 30 сентября 2016 года. 
Готовность объекта 27,6 %. Согласно графика производства работ ведутся  работы по устройству сетей водоснабжения и теплоснабжения,  дождевой канализации.
Работы в марте 2016 года приняты на сумму 16104,67540 тыс.руб . Доля средств местного бюджета в размере 3220,93508 тыс.руб. оплачена. Доля средств бюджета автономного округа в размере 12883,74032 тыс.руб. будет оплачена в апреле. Ориентировочная дата ввода объекта в эксплуатацию - октябрь 2016 года.</t>
      </is>
    </nc>
  </rcc>
  <rcv guid="{A6B98527-7CBF-4E4D-BDEA-9334A3EB779F}" action="delete"/>
  <rdn rId="0" localSheetId="1" customView="1" name="Z_A6B98527_7CBF_4E4D_BDEA_9334A3EB779F_.wvu.PrintArea" hidden="1" oldHidden="1">
    <formula>'на 01.04.2016'!$A$1:$CH$942</formula>
    <oldFormula>'на 01.04.2016'!$A$1:$CH$942</oldFormula>
  </rdn>
  <rdn rId="0" localSheetId="1" customView="1" name="Z_A6B98527_7CBF_4E4D_BDEA_9334A3EB779F_.wvu.PrintTitles" hidden="1" oldHidden="1">
    <formula>'на 01.04.2016'!$7:$9</formula>
    <oldFormula>'на 01.04.2016'!$7:$9</oldFormula>
  </rdn>
  <rdn rId="0" localSheetId="1" customView="1" name="Z_A6B98527_7CBF_4E4D_BDEA_9334A3EB779F_.wvu.Cols" hidden="1" oldHidden="1">
    <formula>'на 01.04.2016'!$D:$F,'на 01.04.2016'!$Q:$R,'на 01.04.2016'!$T:$CV</formula>
    <oldFormula>'на 01.04.2016'!$D:$F,'на 01.04.2016'!$Q:$R,'на 01.04.2016'!$T:$CV</oldFormula>
  </rdn>
  <rdn rId="0" localSheetId="1" customView="1" name="Z_A6B98527_7CBF_4E4D_BDEA_9334A3EB779F_.wvu.FilterData" hidden="1" oldHidden="1">
    <formula>'на 01.04.2016'!$A$9:$T$1149</formula>
    <oldFormula>'на 01.04.2016'!$A$9:$T$1149</oldFormula>
  </rdn>
  <rdn rId="0" localSheetId="2" customView="1" name="Z_A6B98527_7CBF_4E4D_BDEA_9334A3EB779F_.wvu.PrintArea" hidden="1" oldHidden="1">
    <formula>перечень!$A$1:$J$33</formula>
    <oldFormula>перечень!$A$1:$J$33</oldFormula>
  </rdn>
  <rdn rId="0" localSheetId="2" customView="1" name="Z_A6B98527_7CBF_4E4D_BDEA_9334A3EB779F_.wvu.PrintTitles" hidden="1" oldHidden="1">
    <formula>перечень!$3:$3</formula>
    <oldFormula>перечень!$3:$3</oldFormula>
  </rdn>
  <rdn rId="0" localSheetId="2" customView="1" name="Z_A6B98527_7CBF_4E4D_BDEA_9334A3EB779F_.wvu.FilterData" hidden="1" oldHidden="1">
    <formula>перечень!$A$3:$D$29</formula>
    <oldFormula>перечень!$A$3:$D$29</oldFormula>
  </rdn>
  <rcv guid="{A6B98527-7CBF-4E4D-BDEA-9334A3EB779F}"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 sId="1" numFmtId="4">
    <oc r="I322">
      <v>450</v>
    </oc>
    <nc r="I322">
      <v>1650</v>
    </nc>
  </rcc>
  <rcc rId="12" sId="1" numFmtId="4">
    <oc r="K322">
      <v>225.5</v>
    </oc>
    <nc r="K322">
      <v>1309.92</v>
    </nc>
  </rcc>
  <rcc rId="13" sId="1">
    <oc r="S320" t="inlineStr">
      <is>
        <t>Кассовый план I кв. - 1 815,35 тыс. руб. По состоянию на 01.03.2016 произведена выплата заработной платы за январь и первую половину февраля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oc>
    <nc r="S320" t="inlineStr">
      <is>
        <t>Кассовый план I кв. - 1 815,35 тыс. 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nc>
  </rcc>
  <rfmt sheetId="1" sqref="A320:XFD325">
    <dxf>
      <fill>
        <patternFill>
          <bgColor rgb="FFFFFF00"/>
        </patternFill>
      </fill>
    </dxf>
  </rfmt>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599" start="0" length="2147483647">
    <dxf>
      <font>
        <color auto="1"/>
      </font>
    </dxf>
  </rfmt>
  <rfmt sheetId="1" sqref="S459:S464" start="0" length="2147483647">
    <dxf>
      <font>
        <color rgb="FFFF0000"/>
      </font>
    </dxf>
  </rfmt>
  <rcc rId="614" sId="1">
    <oc r="B477" t="inlineStr">
      <is>
        <t>Капитальный ремонт газопроводов (с заменой), систем теплоснабжения, водоснабжения и водоотведения для подготовки к осенне-зимнему периоду, в том числе с применением композитных материалов (ДГХ)</t>
      </is>
    </oc>
    <nc r="B477" t="inlineStr">
      <is>
        <t>Капитальный ремонт объектов коммунаьного комплекса (ДГХ)</t>
      </is>
    </nc>
  </rcc>
  <rcc rId="615" sId="1">
    <oc r="S477" t="inlineStr">
      <is>
        <t>Расходы запланированы на 3 квартал 2016 года.</t>
      </is>
    </oc>
    <nc r="S477" t="inlineStr">
      <is>
        <t>Постановлением АГ от 18.02.2016 № 1180 внесены изменения в постановлением АГ от 12.05.2014 № 3062 "О порядке предоставления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Расходы запланированы на 3 квартал 2016 года.</t>
      </is>
    </nc>
  </rcc>
  <rfmt sheetId="1" sqref="A471:XFD482">
    <dxf>
      <fill>
        <patternFill>
          <bgColor rgb="FFFFFF00"/>
        </patternFill>
      </fill>
    </dxf>
  </rfmt>
  <rcc rId="616" sId="1">
    <oc r="S471" t="inlineStr">
      <is>
        <t>В соответствии с законом ХМАО-Югры от 16.11.2015 № 118-оз "О бюджете ХМАО-Югры на 2016 год" городу Сургуту распределена субсидия на выполнение мероприятия в сумме 22 664,5 тыс. руб. Департамент ЖКК ХМАО-Югры письмом от 27.01.2015 № 33-Исх-319 довел до сведения информацию о необходимости использования не более 50% доведенной субсидии. В связи с чем департаментом городского хозяйства направлено письмо от 02.02.2016 № 09-02-622/16 о невозможности уменьшения плановой суммы по причине отсутствия дополнительных средств в бюджете города для обеспечения реализации мероприятия.  По состоянию на 01.03.2016 проектная документация разработана, сметная документация проходит проверку в ОАО "Сургутстройцена", согласно плану-графику СГМУП "Горводоканал" и СГМУП "Городские тепловые сети" объявление конкурсов назначено на март 2016.</t>
      </is>
    </oc>
    <nc r="S471" t="inlineStr">
      <is>
        <t xml:space="preserve">Постановлением Правительства ХМАО-Югры от 19.02.2016 № 47-п  внесены изменения в  порядок  реализации мероприятия 1.2 "Предоставление субсидий на капитальный ремонт (с заменой) газопроводов, систем  теплоснабжения, водоснабжения и водоотведения для подготовки к осенне-зимнему периоду". Изменения влекут изменения в существующем механизме реализации  мероприятий в рамках Государственной программы ХМАО-Югры "Развитие жилищно-коммунального комплекса и повышение энергетической  эффективности в Ханты-Мансийском  автономном округе- Югре на 2016-2020 годы" и ставит под угрозу срыва выполнения мероприятия. ДГХ в округ направлено письмо от 18.03.0216 № 09-02-1711/16 с ходатайством об отмене изменений, внесенных в п. 7 Порядка.  </t>
      </is>
    </nc>
  </rcc>
  <rfmt sheetId="1" sqref="A465:XFD470">
    <dxf>
      <fill>
        <patternFill>
          <bgColor rgb="FFFFFF00"/>
        </patternFill>
      </fill>
    </dxf>
  </rfmt>
  <rcc rId="617" sId="1">
    <oc r="S459" t="inlineStr">
      <is>
        <t>По мероприятию "Предоставление субсидии на реконструкцию, расширение, модернизацию, строительство и капитальный ремонт объектов коммунального комплекса " соглашение не поступало. 
Соглашение о предоставлении субсидии из бюджета Ханты-Мансийского автономного округа – Югры муниципальному образованию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рамках целевой программы «Модернизация и реформирование жилищно-коммунального комплекса Ханты-Мансийского автономного округа – Югры на 2011 - 2013 годы и на период до 2015 года» между Департаментом жилищно-коммунального комплекса и энергетики ХМАО - Югры и Администрацией города находится на стадии подписания:
- подписано Главой города; 
- направлено 08.02.2016 в Департамент жилищно-коммунального комплекса и энергетики ХМАО - Югры  для подписания.
По мероприятию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не требуется согласно государственной программе.
По мероприятиям по энергосбережению, финансируемым за счет средств местного бюджета и средств муниципальных предприятий,  заключение соглашения не требуется.
Заключено соглашение от 10.07.2015 № 46-15 о предоставлении субсидии бюджету муниципального образования г.Сургут на выполнение мероприятий по переселению граждан из аварийного жилищного фонда на 2015 - 2016 годы между  Департаментом жилищно-коммунального комплекса и энергетики ХМАО - Югры и Администрацией города по мероприятию "Приобретение жилых помещений у застройщиков или лиц, не являющихся застройщиками домов, в которых расположены эти помещения, в целях их предоставления гражданам, переселяемым из аварийных многоквартирных домов".</t>
      </is>
    </oc>
    <nc r="S459" t="inlineStr">
      <is>
        <r>
          <rPr>
            <sz val="18"/>
            <rFont val="Times New Roman"/>
            <family val="1"/>
            <charset val="204"/>
          </rPr>
          <t>По мероприятию "Предоставление субсидии на реконструкцию, расширение, модернизацию, строительство и капитальный ремонт объектов коммунального комплекса " соглашение не поступало. 
Заключено соглашение от 01.03.2016 № 14-16с о предоставлении субсидии из бюджета Ханты-Мансийского автономного округа – Югры муниципальному образованию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рамках целевой программы «Модернизация и реформирование жилищно-коммунального комплекса Ханты-Мансийского автономного округа – Югры на 2011 - 2013 годы и на период до 2015 года» между Департаментом жилищно-коммунального комплекса и энергетики ХМАО - Югры и Администрацией города.</t>
        </r>
        <r>
          <rPr>
            <sz val="18"/>
            <color rgb="FFFF0000"/>
            <rFont val="Times New Roman"/>
            <family val="1"/>
            <charset val="204"/>
          </rPr>
          <t xml:space="preserve">
</t>
        </r>
        <r>
          <rPr>
            <sz val="18"/>
            <rFont val="Times New Roman"/>
            <family val="1"/>
            <charset val="204"/>
          </rPr>
          <t xml:space="preserve">
По мероприятию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не требуется согласно государственной программе.</t>
        </r>
        <r>
          <rPr>
            <sz val="18"/>
            <color rgb="FFFF0000"/>
            <rFont val="Times New Roman"/>
            <family val="1"/>
            <charset val="204"/>
          </rPr>
          <t xml:space="preserve">
</t>
        </r>
        <r>
          <rPr>
            <sz val="18"/>
            <rFont val="Times New Roman"/>
            <family val="1"/>
            <charset val="204"/>
          </rPr>
          <t>По мероприятиям по энергосбережению, финансируемым за счет средств местного бюджета и средств муниципальных предприятий,  заключение соглашения не требуется.
Заключено соглашение от 10.07.2015 № 46-15 о предоставлении субсидии бюджету муниципального образования г.Сургут на выполнение мероприятий по переселению граждан из аварийного жилищного фонда на 2015 - 2016 годы между  Департаментом жилищно-коммунального комплекса и энергетики ХМАО - Югры и Администрацией города по мероприятию "Приобретение жилых помещений у застройщиков или лиц, не являющихся застройщиками домов, в которых расположены эти помещения, в целях их предоставления гражданам, переселяемым из аварийных многоквартирных домов".</t>
        </r>
      </is>
    </nc>
  </rcc>
  <rcc rId="618" sId="1">
    <oc r="S465" t="inlineStr">
      <is>
        <t xml:space="preserve">По состоянию на 01.03.2016 соглашение из округа не поступало. </t>
      </is>
    </oc>
    <nc r="S465" t="inlineStr">
      <is>
        <t>На 01.04.2016 соглашение не поступало.</t>
      </is>
    </nc>
  </rcc>
  <rcc rId="619" sId="1">
    <oc r="S483" t="inlineStr">
      <is>
        <t>Соглашение о предоставлении субсидии из бюджета Ханты-Мансийского автономного округа – Югры муниципальному образованию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рамках целевой программы «Модернизация и реформирование жилищно-коммунального комплекса Ханты-Мансийского автономного округа – Югры на 2011 - 2013 годы и на период до 2015 года» на сумму 7 044,04 тыс. руб. подписано главой города Поповым Д.В. (от 08.02.2016 № б/н). Соглашение  направлено для подписания в Департамент жилищно-коммунального комплекса и энергетики Ханты-Мансийского автономного округа - Югры 08.02.2016 года.</t>
      </is>
    </oc>
    <nc r="S483" t="inlineStr">
      <is>
        <t xml:space="preserve">Заключено соглашение от 01.03.2016 № 14-16с о предоставлении субсидии из бюджета Ханты-Мансийского автономного округа – Югры муниципальному образованию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рамках целевой программы «Модернизация и реформирование жилищно-коммунального комплекса Ханты-Мансийского автономного округа – Югры на 2011 - 2013 годы и на период до 2015 года» между Департаментом жилищно-коммунального комплекса и энергетики ХМАО - Югры и Администрацией города.
</t>
      </is>
    </nc>
  </rcc>
  <rcc rId="620" sId="1">
    <oc r="S489" t="inlineStr">
      <is>
        <t>Расходы запланированы на 2-4 кварталы 2016.</t>
      </is>
    </oc>
    <nc r="S489" t="inlineStr">
      <is>
        <t>На апрельскую Думу вынесен вопрос об изменении наименования основного мероприятия муниципальной программы в связи с внесёнными изменениями в наименование мероприятия государственную программу с 01.01.2016. После изменения наименования будет направлен на согласование порядок предоставления субсидии и перечень получателей субсидии. 
Расходы запланированы на 2-4 кварталы 2016.</t>
      </is>
    </nc>
  </rcc>
  <rfmt sheetId="1" sqref="A483:XFD494">
    <dxf>
      <fill>
        <patternFill>
          <bgColor rgb="FFFFFF00"/>
        </patternFill>
      </fill>
    </dxf>
  </rfmt>
  <rfmt sheetId="1" sqref="S495">
    <dxf>
      <fill>
        <patternFill>
          <bgColor rgb="FFFFFF00"/>
        </patternFill>
      </fill>
    </dxf>
  </rfmt>
  <rcc rId="621" sId="1">
    <oc r="S501" t="inlineStr">
      <is>
        <t>Предоставление субсидии носит заявительный характер. По состоянию на 01.03.2016 заявок от организаций не поступало.
Расходы запланированы на 2-4 кварталы 2016.</t>
      </is>
    </oc>
    <nc r="S501" t="inlineStr">
      <is>
        <t>Предоставление субсидии носит заявительный характер. 28.03.2016 в ДГХ поступила заявка на получение субсидии от АО "Сжиженный газ Север". 
Расходы запланированы на 2-4 кварталы 2016.</t>
      </is>
    </nc>
  </rcc>
  <rfmt sheetId="1" sqref="A501:XFD506">
    <dxf>
      <fill>
        <patternFill>
          <bgColor rgb="FFFFFF00"/>
        </patternFill>
      </fill>
    </dxf>
  </rfmt>
  <rfmt sheetId="1" sqref="A495:XFD500">
    <dxf>
      <fill>
        <patternFill>
          <bgColor rgb="FFFFFF00"/>
        </patternFill>
      </fill>
    </dxf>
  </rfmt>
  <rcc rId="622" sId="1">
    <oc r="S567" t="inlineStr">
      <is>
        <t>Произведена оплата по контрактам заключенным в 2015 году за счет средств фонда реформирования ЖКХ.</t>
      </is>
    </oc>
    <nc r="S567" t="inlineStr">
      <is>
        <t>Произведена оплата по контрактам заключенным в 2015 году за счет средств фонда реформирования ЖКХ. (Соглашение № 46-15 от 10 июля 2015 A3:M29о предоставлении субсидии  бюджету муниципального образования город Сургут на выполнение мероприятий по переселению граждан из аварийного жилищного фонда на 2015-2016 год)</t>
      </is>
    </nc>
  </rcc>
  <rcv guid="{D20DFCFE-63F9-4265-B37B-4F36C46DF159}" action="delete"/>
  <rdn rId="0" localSheetId="1" customView="1" name="Z_D20DFCFE_63F9_4265_B37B_4F36C46DF159_.wvu.PrintArea" hidden="1" oldHidden="1">
    <formula>'на 01.04.2016'!$A$1:$S$1164</formula>
    <oldFormula>'на 01.04.2016'!$A$1:$S$1164</oldFormula>
  </rdn>
  <rdn rId="0" localSheetId="1" customView="1" name="Z_D20DFCFE_63F9_4265_B37B_4F36C46DF159_.wvu.Cols" hidden="1" oldHidden="1">
    <formula>'на 01.04.2016'!$D:$F,'на 01.04.2016'!$Q:$R</formula>
    <oldFormula>'на 01.04.2016'!$D:$F,'на 01.04.2016'!$Q:$R</oldFormula>
  </rdn>
  <rdn rId="0" localSheetId="1" customView="1" name="Z_D20DFCFE_63F9_4265_B37B_4F36C46DF159_.wvu.FilterData" hidden="1" oldHidden="1">
    <formula>'на 01.04.2016'!$A$9:$T$1149</formula>
    <oldFormula>'на 01.04.2016'!$A$9:$T$1149</oldFormula>
  </rdn>
  <rdn rId="0" localSheetId="2" customView="1" name="Z_D20DFCFE_63F9_4265_B37B_4F36C46DF159_.wvu.PrintArea" hidden="1" oldHidden="1">
    <formula>перечень!$A$1:$J$33</formula>
    <oldFormula>перечень!$A$1:$J$33</oldFormula>
  </rdn>
  <rdn rId="0" localSheetId="2" customView="1" name="Z_D20DFCFE_63F9_4265_B37B_4F36C46DF159_.wvu.PrintTitles" hidden="1" oldHidden="1">
    <formula>перечень!$3:$3</formula>
    <oldFormula>перечень!$3:$3</oldFormula>
  </rdn>
  <rdn rId="0" localSheetId="2" customView="1" name="Z_D20DFCFE_63F9_4265_B37B_4F36C46DF159_.wvu.FilterData" hidden="1" oldHidden="1">
    <formula>перечень!$A$3:$D$29</formula>
    <oldFormula>перечень!$A$3:$D$29</oldFormula>
  </rdn>
  <rcv guid="{D20DFCFE-63F9-4265-B37B-4F36C46DF159}"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47:S452">
    <dxf>
      <fill>
        <patternFill>
          <bgColor rgb="FF7030A0"/>
        </patternFill>
      </fill>
    </dxf>
  </rfmt>
  <rcc rId="629" sId="1" numFmtId="4">
    <oc r="H448">
      <v>4450.6000000000004</v>
    </oc>
    <nc r="H448">
      <v>1392.73</v>
    </nc>
  </rcc>
  <rcc rId="630" sId="1" numFmtId="4">
    <oc r="H449">
      <v>1360</v>
    </oc>
    <nc r="H449">
      <v>4558.03</v>
    </nc>
  </rcc>
  <rcc rId="631" sId="1" numFmtId="4">
    <nc r="I448">
      <v>1392.73</v>
    </nc>
  </rcc>
  <rcc rId="632" sId="1" numFmtId="4">
    <nc r="I449">
      <v>4558.03</v>
    </nc>
  </rcc>
  <rfmt sheetId="1" sqref="J448" start="0" length="2147483647">
    <dxf>
      <font>
        <color auto="1"/>
      </font>
    </dxf>
  </rfmt>
  <rcc rId="633" sId="1">
    <oc r="S447" t="inlineStr">
      <is>
        <t>Средства предусмотрены на выплату субсидии и приобретение жилого помещения для участников программы. Субсидия будет выплачена по мере подготовки Управлением учета и распределения жилья Постановления о предоставлении субсидии на приобретение жилого помещения.                                                                                         Размещена заявка на проведение аукциона по приобретению жилого помещения для участника программы (1 комн. квартира). Подведение итогов аукциона состоится 14.03.2016 года.</t>
      </is>
    </oc>
    <nc r="S447" t="inlineStr">
      <is>
        <t>Средства предусмотрены на выплату субсидии и приобретение жилого помещения для участников программы. Субсидия будет выплачена по мере подготовки Управлением учета и распределения жилья Постановления о предоставлении субсидии на приобретение жилого помещения.                                                                                         Приобретено жилое помещение (1 комн.кв, 43,3 кв.м, 1827,4332 тыс.руб) согласно заключеннного МК с ООО "Управляющая компания "Центр Менеджмент" №4/2016 от 23.03.2016г. Оплата будет произведена после регистрации жилого помещения в муниципальную собственность.                                                                 Изменение объема субвенций произведено на основании справок ДФ ХМАО-Югры №500/03/45, 500/03/50 от 24.03.2016 г "Об изменении лимитов бюджетных обязательств на 2016 год".</t>
      </is>
    </nc>
  </rcc>
  <rcv guid="{A6B98527-7CBF-4E4D-BDEA-9334A3EB779F}" action="delete"/>
  <rdn rId="0" localSheetId="1" customView="1" name="Z_A6B98527_7CBF_4E4D_BDEA_9334A3EB779F_.wvu.PrintArea" hidden="1" oldHidden="1">
    <formula>'на 01.04.2016'!$A$1:$CH$942</formula>
    <oldFormula>'на 01.04.2016'!$A$1:$CH$942</oldFormula>
  </rdn>
  <rdn rId="0" localSheetId="1" customView="1" name="Z_A6B98527_7CBF_4E4D_BDEA_9334A3EB779F_.wvu.PrintTitles" hidden="1" oldHidden="1">
    <formula>'на 01.04.2016'!$7:$9</formula>
    <oldFormula>'на 01.04.2016'!$7:$9</oldFormula>
  </rdn>
  <rdn rId="0" localSheetId="1" customView="1" name="Z_A6B98527_7CBF_4E4D_BDEA_9334A3EB779F_.wvu.Cols" hidden="1" oldHidden="1">
    <formula>'на 01.04.2016'!$D:$F,'на 01.04.2016'!$Q:$R,'на 01.04.2016'!$T:$CV</formula>
    <oldFormula>'на 01.04.2016'!$D:$F,'на 01.04.2016'!$Q:$R,'на 01.04.2016'!$T:$CV</oldFormula>
  </rdn>
  <rdn rId="0" localSheetId="1" customView="1" name="Z_A6B98527_7CBF_4E4D_BDEA_9334A3EB779F_.wvu.FilterData" hidden="1" oldHidden="1">
    <formula>'на 01.04.2016'!$A$9:$T$1149</formula>
    <oldFormula>'на 01.04.2016'!$A$9:$T$1149</oldFormula>
  </rdn>
  <rdn rId="0" localSheetId="2" customView="1" name="Z_A6B98527_7CBF_4E4D_BDEA_9334A3EB779F_.wvu.PrintArea" hidden="1" oldHidden="1">
    <formula>перечень!$A$1:$J$33</formula>
    <oldFormula>перечень!$A$1:$J$33</oldFormula>
  </rdn>
  <rdn rId="0" localSheetId="2" customView="1" name="Z_A6B98527_7CBF_4E4D_BDEA_9334A3EB779F_.wvu.PrintTitles" hidden="1" oldHidden="1">
    <formula>перечень!$3:$3</formula>
    <oldFormula>перечень!$3:$3</oldFormula>
  </rdn>
  <rdn rId="0" localSheetId="2" customView="1" name="Z_A6B98527_7CBF_4E4D_BDEA_9334A3EB779F_.wvu.FilterData" hidden="1" oldHidden="1">
    <formula>перечень!$A$3:$D$29</formula>
    <oldFormula>перечень!$A$3:$D$29</oldFormula>
  </rdn>
  <rcv guid="{A6B98527-7CBF-4E4D-BDEA-9334A3EB779F}"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67:XFD572">
    <dxf>
      <fill>
        <patternFill>
          <bgColor rgb="FFFFFF00"/>
        </patternFill>
      </fill>
    </dxf>
  </rfmt>
  <rfmt sheetId="1" sqref="A561:XFD567">
    <dxf>
      <fill>
        <patternFill>
          <bgColor rgb="FFFFFF00"/>
        </patternFill>
      </fill>
    </dxf>
  </rfmt>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41" sId="1" ref="A423:XFD423" action="insertRow">
    <undo index="4" exp="area" ref3D="1" dr="$T$1:$CV$1048576" dn="Z_F2110B0B_AAE7_42F0_B553_C360E9249AD4_.wvu.Cols" sId="1"/>
    <undo index="2" exp="area" ref3D="1" dr="$Q$1:$R$1048576" dn="Z_F2110B0B_AAE7_42F0_B553_C360E9249AD4_.wvu.Cols" sId="1"/>
    <undo index="1" exp="area" ref3D="1" dr="$D$1:$F$1048576" dn="Z_F2110B0B_AAE7_42F0_B553_C360E9249AD4_.wvu.Cols" sId="1"/>
    <undo index="4" exp="area" ref3D="1" dr="$T$1:$CV$1048576" dn="Z_D7BC8E82_4392_4806_9DAE_D94253790B9C_.wvu.Cols" sId="1"/>
    <undo index="2" exp="area" ref3D="1" dr="$Q$1:$R$1048576" dn="Z_D7BC8E82_4392_4806_9DAE_D94253790B9C_.wvu.Cols" sId="1"/>
    <undo index="1" exp="area" ref3D="1" dr="$D$1:$F$1048576" dn="Z_D7BC8E82_4392_4806_9DAE_D94253790B9C_.wvu.Cols" sId="1"/>
    <undo index="2" exp="area" ref3D="1" dr="$Q$1:$R$1048576" dn="Z_D20DFCFE_63F9_4265_B37B_4F36C46DF159_.wvu.Cols" sId="1"/>
    <undo index="1" exp="area" ref3D="1" dr="$D$1:$F$1048576" dn="Z_D20DFCFE_63F9_4265_B37B_4F36C46DF159_.wvu.Cols" sId="1"/>
    <undo index="1" exp="area" ref3D="1" dr="$O$1:$O$1048576" dn="Z_C8C7D91A_0101_429D_A7C4_25C2A366909A_.wvu.Cols" sId="1"/>
    <undo index="4" exp="area" ref3D="1" dr="$T$1:$CV$1048576" dn="Z_A6B98527_7CBF_4E4D_BDEA_9334A3EB779F_.wvu.Cols" sId="1"/>
    <undo index="2" exp="area" ref3D="1" dr="$Q$1:$R$1048576" dn="Z_A6B98527_7CBF_4E4D_BDEA_9334A3EB779F_.wvu.Cols" sId="1"/>
    <undo index="1" exp="area" ref3D="1" dr="$D$1:$F$1048576" dn="Z_A6B98527_7CBF_4E4D_BDEA_9334A3EB779F_.wvu.Cols" sId="1"/>
    <undo index="2" exp="area" ref3D="1" dr="$T$1:$V$1048576" dn="Z_9E943B7D_D4C7_443F_BC4C_8AB90546D8A5_.wvu.Cols" sId="1"/>
  </rrc>
  <rrc rId="642" sId="1" ref="A423:XFD423" action="insertRow">
    <undo index="4" exp="area" ref3D="1" dr="$T$1:$CV$1048576" dn="Z_F2110B0B_AAE7_42F0_B553_C360E9249AD4_.wvu.Cols" sId="1"/>
    <undo index="2" exp="area" ref3D="1" dr="$Q$1:$R$1048576" dn="Z_F2110B0B_AAE7_42F0_B553_C360E9249AD4_.wvu.Cols" sId="1"/>
    <undo index="1" exp="area" ref3D="1" dr="$D$1:$F$1048576" dn="Z_F2110B0B_AAE7_42F0_B553_C360E9249AD4_.wvu.Cols" sId="1"/>
    <undo index="4" exp="area" ref3D="1" dr="$T$1:$CV$1048576" dn="Z_D7BC8E82_4392_4806_9DAE_D94253790B9C_.wvu.Cols" sId="1"/>
    <undo index="2" exp="area" ref3D="1" dr="$Q$1:$R$1048576" dn="Z_D7BC8E82_4392_4806_9DAE_D94253790B9C_.wvu.Cols" sId="1"/>
    <undo index="1" exp="area" ref3D="1" dr="$D$1:$F$1048576" dn="Z_D7BC8E82_4392_4806_9DAE_D94253790B9C_.wvu.Cols" sId="1"/>
    <undo index="2" exp="area" ref3D="1" dr="$Q$1:$R$1048576" dn="Z_D20DFCFE_63F9_4265_B37B_4F36C46DF159_.wvu.Cols" sId="1"/>
    <undo index="1" exp="area" ref3D="1" dr="$D$1:$F$1048576" dn="Z_D20DFCFE_63F9_4265_B37B_4F36C46DF159_.wvu.Cols" sId="1"/>
    <undo index="1" exp="area" ref3D="1" dr="$O$1:$O$1048576" dn="Z_C8C7D91A_0101_429D_A7C4_25C2A366909A_.wvu.Cols" sId="1"/>
    <undo index="4" exp="area" ref3D="1" dr="$T$1:$CV$1048576" dn="Z_A6B98527_7CBF_4E4D_BDEA_9334A3EB779F_.wvu.Cols" sId="1"/>
    <undo index="2" exp="area" ref3D="1" dr="$Q$1:$R$1048576" dn="Z_A6B98527_7CBF_4E4D_BDEA_9334A3EB779F_.wvu.Cols" sId="1"/>
    <undo index="1" exp="area" ref3D="1" dr="$D$1:$F$1048576" dn="Z_A6B98527_7CBF_4E4D_BDEA_9334A3EB779F_.wvu.Cols" sId="1"/>
    <undo index="2" exp="area" ref3D="1" dr="$T$1:$V$1048576" dn="Z_9E943B7D_D4C7_443F_BC4C_8AB90546D8A5_.wvu.Cols" sId="1"/>
  </rrc>
  <rrc rId="643" sId="1" ref="A423:XFD423" action="insertRow">
    <undo index="4" exp="area" ref3D="1" dr="$T$1:$CV$1048576" dn="Z_F2110B0B_AAE7_42F0_B553_C360E9249AD4_.wvu.Cols" sId="1"/>
    <undo index="2" exp="area" ref3D="1" dr="$Q$1:$R$1048576" dn="Z_F2110B0B_AAE7_42F0_B553_C360E9249AD4_.wvu.Cols" sId="1"/>
    <undo index="1" exp="area" ref3D="1" dr="$D$1:$F$1048576" dn="Z_F2110B0B_AAE7_42F0_B553_C360E9249AD4_.wvu.Cols" sId="1"/>
    <undo index="4" exp="area" ref3D="1" dr="$T$1:$CV$1048576" dn="Z_D7BC8E82_4392_4806_9DAE_D94253790B9C_.wvu.Cols" sId="1"/>
    <undo index="2" exp="area" ref3D="1" dr="$Q$1:$R$1048576" dn="Z_D7BC8E82_4392_4806_9DAE_D94253790B9C_.wvu.Cols" sId="1"/>
    <undo index="1" exp="area" ref3D="1" dr="$D$1:$F$1048576" dn="Z_D7BC8E82_4392_4806_9DAE_D94253790B9C_.wvu.Cols" sId="1"/>
    <undo index="2" exp="area" ref3D="1" dr="$Q$1:$R$1048576" dn="Z_D20DFCFE_63F9_4265_B37B_4F36C46DF159_.wvu.Cols" sId="1"/>
    <undo index="1" exp="area" ref3D="1" dr="$D$1:$F$1048576" dn="Z_D20DFCFE_63F9_4265_B37B_4F36C46DF159_.wvu.Cols" sId="1"/>
    <undo index="1" exp="area" ref3D="1" dr="$O$1:$O$1048576" dn="Z_C8C7D91A_0101_429D_A7C4_25C2A366909A_.wvu.Cols" sId="1"/>
    <undo index="4" exp="area" ref3D="1" dr="$T$1:$CV$1048576" dn="Z_A6B98527_7CBF_4E4D_BDEA_9334A3EB779F_.wvu.Cols" sId="1"/>
    <undo index="2" exp="area" ref3D="1" dr="$Q$1:$R$1048576" dn="Z_A6B98527_7CBF_4E4D_BDEA_9334A3EB779F_.wvu.Cols" sId="1"/>
    <undo index="1" exp="area" ref3D="1" dr="$D$1:$F$1048576" dn="Z_A6B98527_7CBF_4E4D_BDEA_9334A3EB779F_.wvu.Cols" sId="1"/>
    <undo index="2" exp="area" ref3D="1" dr="$T$1:$V$1048576" dn="Z_9E943B7D_D4C7_443F_BC4C_8AB90546D8A5_.wvu.Cols" sId="1"/>
  </rrc>
  <rrc rId="644" sId="1" ref="A423:XFD423" action="insertRow">
    <undo index="4" exp="area" ref3D="1" dr="$T$1:$CV$1048576" dn="Z_F2110B0B_AAE7_42F0_B553_C360E9249AD4_.wvu.Cols" sId="1"/>
    <undo index="2" exp="area" ref3D="1" dr="$Q$1:$R$1048576" dn="Z_F2110B0B_AAE7_42F0_B553_C360E9249AD4_.wvu.Cols" sId="1"/>
    <undo index="1" exp="area" ref3D="1" dr="$D$1:$F$1048576" dn="Z_F2110B0B_AAE7_42F0_B553_C360E9249AD4_.wvu.Cols" sId="1"/>
    <undo index="4" exp="area" ref3D="1" dr="$T$1:$CV$1048576" dn="Z_D7BC8E82_4392_4806_9DAE_D94253790B9C_.wvu.Cols" sId="1"/>
    <undo index="2" exp="area" ref3D="1" dr="$Q$1:$R$1048576" dn="Z_D7BC8E82_4392_4806_9DAE_D94253790B9C_.wvu.Cols" sId="1"/>
    <undo index="1" exp="area" ref3D="1" dr="$D$1:$F$1048576" dn="Z_D7BC8E82_4392_4806_9DAE_D94253790B9C_.wvu.Cols" sId="1"/>
    <undo index="2" exp="area" ref3D="1" dr="$Q$1:$R$1048576" dn="Z_D20DFCFE_63F9_4265_B37B_4F36C46DF159_.wvu.Cols" sId="1"/>
    <undo index="1" exp="area" ref3D="1" dr="$D$1:$F$1048576" dn="Z_D20DFCFE_63F9_4265_B37B_4F36C46DF159_.wvu.Cols" sId="1"/>
    <undo index="1" exp="area" ref3D="1" dr="$O$1:$O$1048576" dn="Z_C8C7D91A_0101_429D_A7C4_25C2A366909A_.wvu.Cols" sId="1"/>
    <undo index="4" exp="area" ref3D="1" dr="$T$1:$CV$1048576" dn="Z_A6B98527_7CBF_4E4D_BDEA_9334A3EB779F_.wvu.Cols" sId="1"/>
    <undo index="2" exp="area" ref3D="1" dr="$Q$1:$R$1048576" dn="Z_A6B98527_7CBF_4E4D_BDEA_9334A3EB779F_.wvu.Cols" sId="1"/>
    <undo index="1" exp="area" ref3D="1" dr="$D$1:$F$1048576" dn="Z_A6B98527_7CBF_4E4D_BDEA_9334A3EB779F_.wvu.Cols" sId="1"/>
    <undo index="2" exp="area" ref3D="1" dr="$T$1:$V$1048576" dn="Z_9E943B7D_D4C7_443F_BC4C_8AB90546D8A5_.wvu.Cols" sId="1"/>
  </rrc>
  <rrc rId="645" sId="1" ref="A423:XFD423" action="insertRow">
    <undo index="4" exp="area" ref3D="1" dr="$T$1:$CV$1048576" dn="Z_F2110B0B_AAE7_42F0_B553_C360E9249AD4_.wvu.Cols" sId="1"/>
    <undo index="2" exp="area" ref3D="1" dr="$Q$1:$R$1048576" dn="Z_F2110B0B_AAE7_42F0_B553_C360E9249AD4_.wvu.Cols" sId="1"/>
    <undo index="1" exp="area" ref3D="1" dr="$D$1:$F$1048576" dn="Z_F2110B0B_AAE7_42F0_B553_C360E9249AD4_.wvu.Cols" sId="1"/>
    <undo index="4" exp="area" ref3D="1" dr="$T$1:$CV$1048576" dn="Z_D7BC8E82_4392_4806_9DAE_D94253790B9C_.wvu.Cols" sId="1"/>
    <undo index="2" exp="area" ref3D="1" dr="$Q$1:$R$1048576" dn="Z_D7BC8E82_4392_4806_9DAE_D94253790B9C_.wvu.Cols" sId="1"/>
    <undo index="1" exp="area" ref3D="1" dr="$D$1:$F$1048576" dn="Z_D7BC8E82_4392_4806_9DAE_D94253790B9C_.wvu.Cols" sId="1"/>
    <undo index="2" exp="area" ref3D="1" dr="$Q$1:$R$1048576" dn="Z_D20DFCFE_63F9_4265_B37B_4F36C46DF159_.wvu.Cols" sId="1"/>
    <undo index="1" exp="area" ref3D="1" dr="$D$1:$F$1048576" dn="Z_D20DFCFE_63F9_4265_B37B_4F36C46DF159_.wvu.Cols" sId="1"/>
    <undo index="1" exp="area" ref3D="1" dr="$O$1:$O$1048576" dn="Z_C8C7D91A_0101_429D_A7C4_25C2A366909A_.wvu.Cols" sId="1"/>
    <undo index="4" exp="area" ref3D="1" dr="$T$1:$CV$1048576" dn="Z_A6B98527_7CBF_4E4D_BDEA_9334A3EB779F_.wvu.Cols" sId="1"/>
    <undo index="2" exp="area" ref3D="1" dr="$Q$1:$R$1048576" dn="Z_A6B98527_7CBF_4E4D_BDEA_9334A3EB779F_.wvu.Cols" sId="1"/>
    <undo index="1" exp="area" ref3D="1" dr="$D$1:$F$1048576" dn="Z_A6B98527_7CBF_4E4D_BDEA_9334A3EB779F_.wvu.Cols" sId="1"/>
    <undo index="2" exp="area" ref3D="1" dr="$T$1:$V$1048576" dn="Z_9E943B7D_D4C7_443F_BC4C_8AB90546D8A5_.wvu.Cols" sId="1"/>
  </rrc>
  <rrc rId="646" sId="1" ref="A423:XFD423" action="insertRow">
    <undo index="4" exp="area" ref3D="1" dr="$T$1:$CV$1048576" dn="Z_F2110B0B_AAE7_42F0_B553_C360E9249AD4_.wvu.Cols" sId="1"/>
    <undo index="2" exp="area" ref3D="1" dr="$Q$1:$R$1048576" dn="Z_F2110B0B_AAE7_42F0_B553_C360E9249AD4_.wvu.Cols" sId="1"/>
    <undo index="1" exp="area" ref3D="1" dr="$D$1:$F$1048576" dn="Z_F2110B0B_AAE7_42F0_B553_C360E9249AD4_.wvu.Cols" sId="1"/>
    <undo index="4" exp="area" ref3D="1" dr="$T$1:$CV$1048576" dn="Z_D7BC8E82_4392_4806_9DAE_D94253790B9C_.wvu.Cols" sId="1"/>
    <undo index="2" exp="area" ref3D="1" dr="$Q$1:$R$1048576" dn="Z_D7BC8E82_4392_4806_9DAE_D94253790B9C_.wvu.Cols" sId="1"/>
    <undo index="1" exp="area" ref3D="1" dr="$D$1:$F$1048576" dn="Z_D7BC8E82_4392_4806_9DAE_D94253790B9C_.wvu.Cols" sId="1"/>
    <undo index="2" exp="area" ref3D="1" dr="$Q$1:$R$1048576" dn="Z_D20DFCFE_63F9_4265_B37B_4F36C46DF159_.wvu.Cols" sId="1"/>
    <undo index="1" exp="area" ref3D="1" dr="$D$1:$F$1048576" dn="Z_D20DFCFE_63F9_4265_B37B_4F36C46DF159_.wvu.Cols" sId="1"/>
    <undo index="1" exp="area" ref3D="1" dr="$O$1:$O$1048576" dn="Z_C8C7D91A_0101_429D_A7C4_25C2A366909A_.wvu.Cols" sId="1"/>
    <undo index="4" exp="area" ref3D="1" dr="$T$1:$CV$1048576" dn="Z_A6B98527_7CBF_4E4D_BDEA_9334A3EB779F_.wvu.Cols" sId="1"/>
    <undo index="2" exp="area" ref3D="1" dr="$Q$1:$R$1048576" dn="Z_A6B98527_7CBF_4E4D_BDEA_9334A3EB779F_.wvu.Cols" sId="1"/>
    <undo index="1" exp="area" ref3D="1" dr="$D$1:$F$1048576" dn="Z_A6B98527_7CBF_4E4D_BDEA_9334A3EB779F_.wvu.Cols" sId="1"/>
    <undo index="2" exp="area" ref3D="1" dr="$T$1:$V$1048576" dn="Z_9E943B7D_D4C7_443F_BC4C_8AB90546D8A5_.wvu.Cols" sId="1"/>
  </rrc>
  <rcc rId="647" sId="1">
    <nc r="A423" t="inlineStr">
      <is>
        <t>11.1.4.</t>
      </is>
    </nc>
  </rcc>
  <rcc rId="648" sId="1">
    <nc r="B423" t="inlineStr">
      <is>
        <t>Создание наемных домов социального использования (ДАиГ)</t>
      </is>
    </nc>
  </rcc>
  <rfmt sheetId="1" sqref="B423" start="0" length="2147483647">
    <dxf>
      <font>
        <i/>
      </font>
    </dxf>
  </rfmt>
  <rcc rId="649" sId="1">
    <oc r="C411" t="inlineStr">
      <is>
        <t>Всего по мероприятию, в том числе:</t>
      </is>
    </oc>
    <nc r="C411"/>
  </rcc>
  <rcc rId="650" sId="1" odxf="1" dxf="1">
    <nc r="C423" t="inlineStr">
      <is>
        <t>Всего по мероприятию, в том числе:</t>
      </is>
    </nc>
    <odxf>
      <font>
        <i val="0"/>
        <sz val="18"/>
        <color auto="1"/>
      </font>
    </odxf>
    <ndxf>
      <font>
        <i/>
        <sz val="18"/>
        <color auto="1"/>
      </font>
    </ndxf>
  </rcc>
  <rfmt sheetId="1" sqref="G423" start="0" length="0">
    <dxf>
      <font>
        <i/>
        <sz val="18"/>
        <color auto="1"/>
      </font>
    </dxf>
  </rfmt>
  <rcc rId="651" sId="1" odxf="1" dxf="1">
    <nc r="H423">
      <f>SUM(H424:H428)</f>
    </nc>
    <odxf>
      <font>
        <b/>
        <i val="0"/>
        <sz val="18"/>
        <color auto="1"/>
      </font>
    </odxf>
    <ndxf>
      <font>
        <b val="0"/>
        <i/>
        <sz val="18"/>
        <color auto="1"/>
      </font>
    </ndxf>
  </rcc>
  <rcc rId="652" sId="1" odxf="1" dxf="1">
    <nc r="I423">
      <f>SUM(I424:I428)</f>
    </nc>
    <odxf>
      <font>
        <i val="0"/>
        <sz val="18"/>
        <color auto="1"/>
      </font>
    </odxf>
    <ndxf>
      <font>
        <i/>
        <sz val="18"/>
        <color auto="1"/>
      </font>
    </ndxf>
  </rcc>
  <rcc rId="653" sId="1" odxf="1" dxf="1">
    <nc r="J423">
      <f>I423/H423</f>
    </nc>
    <odxf>
      <font>
        <i val="0"/>
        <sz val="18"/>
        <color theme="0"/>
      </font>
    </odxf>
    <ndxf>
      <font>
        <i/>
        <sz val="18"/>
        <color auto="1"/>
      </font>
    </ndxf>
  </rcc>
  <rcc rId="654" sId="1" odxf="1" dxf="1">
    <nc r="K423">
      <f>SUM(K424:K428)</f>
    </nc>
    <odxf>
      <font>
        <i val="0"/>
        <sz val="18"/>
        <color auto="1"/>
      </font>
    </odxf>
    <ndxf>
      <font>
        <i/>
        <sz val="18"/>
        <color auto="1"/>
      </font>
    </ndxf>
  </rcc>
  <rcc rId="655" sId="1" odxf="1" dxf="1">
    <nc r="L423">
      <f>K423/H423</f>
    </nc>
    <odxf>
      <font>
        <i val="0"/>
        <sz val="18"/>
        <color theme="0"/>
      </font>
    </odxf>
    <ndxf>
      <font>
        <i/>
        <sz val="18"/>
        <color auto="1"/>
      </font>
    </ndxf>
  </rcc>
  <rcc rId="656" sId="1" odxf="1" dxf="1">
    <nc r="M423">
      <f>K423/I423</f>
    </nc>
    <odxf>
      <font>
        <i val="0"/>
        <sz val="18"/>
        <color theme="0"/>
      </font>
    </odxf>
    <ndxf>
      <font>
        <i/>
        <sz val="18"/>
        <color auto="1"/>
      </font>
    </ndxf>
  </rcc>
  <rcc rId="657" sId="1" odxf="1" dxf="1">
    <nc r="N423">
      <f>SUM(N424:N428)</f>
    </nc>
    <odxf>
      <font>
        <i val="0"/>
        <sz val="18"/>
        <color auto="1"/>
      </font>
    </odxf>
    <ndxf>
      <font>
        <i/>
        <sz val="18"/>
        <color auto="1"/>
      </font>
    </ndxf>
  </rcc>
  <rcc rId="658" sId="1" odxf="1" dxf="1">
    <nc r="O423">
      <f>H423-N423</f>
    </nc>
    <odxf>
      <font>
        <i val="0"/>
        <sz val="18"/>
        <color auto="1"/>
      </font>
    </odxf>
    <ndxf>
      <font>
        <i/>
        <sz val="18"/>
        <color auto="1"/>
      </font>
    </ndxf>
  </rcc>
  <rcc rId="659" sId="1" odxf="1" dxf="1">
    <nc r="P423">
      <f>N423/H423</f>
    </nc>
    <odxf>
      <font>
        <i val="0"/>
        <sz val="18"/>
        <color theme="0"/>
      </font>
    </odxf>
    <ndxf>
      <font>
        <i/>
        <sz val="18"/>
        <color auto="1"/>
      </font>
    </ndxf>
  </rcc>
  <rcc rId="660" sId="1">
    <nc r="G423">
      <f>SUM(G424:G428)</f>
    </nc>
  </rcc>
  <rcc rId="661" sId="1">
    <nc r="B424" t="inlineStr">
      <is>
        <t>федеральный бюджет</t>
      </is>
    </nc>
  </rcc>
  <rcc rId="662" sId="1">
    <nc r="B425" t="inlineStr">
      <is>
        <t>бюджет ХМАО - Югры</t>
      </is>
    </nc>
  </rcc>
  <rcc rId="663" sId="1">
    <nc r="B426" t="inlineStr">
      <is>
        <t>бюджет МО</t>
      </is>
    </nc>
  </rcc>
  <rcc rId="664" sId="1" odxf="1" dxf="1">
    <nc r="B427" t="inlineStr">
      <is>
        <t>бюджет МО сверх соглашения</t>
      </is>
    </nc>
    <odxf>
      <border outline="0">
        <top style="thin">
          <color indexed="64"/>
        </top>
      </border>
    </odxf>
    <ndxf>
      <border outline="0">
        <top/>
      </border>
    </ndxf>
  </rcc>
  <rcc rId="665" sId="1">
    <nc r="B428" t="inlineStr">
      <is>
        <t>привлечённые средства</t>
      </is>
    </nc>
  </rcc>
  <rcv guid="{A6B98527-7CBF-4E4D-BDEA-9334A3EB779F}" action="delete"/>
  <rdn rId="0" localSheetId="1" customView="1" name="Z_A6B98527_7CBF_4E4D_BDEA_9334A3EB779F_.wvu.PrintArea" hidden="1" oldHidden="1">
    <formula>'на 01.04.2016'!$A$1:$CH$948</formula>
    <oldFormula>'на 01.04.2016'!$A$1:$CH$948</oldFormula>
  </rdn>
  <rdn rId="0" localSheetId="1" customView="1" name="Z_A6B98527_7CBF_4E4D_BDEA_9334A3EB779F_.wvu.PrintTitles" hidden="1" oldHidden="1">
    <formula>'на 01.04.2016'!$7:$9</formula>
    <oldFormula>'на 01.04.2016'!$7:$9</oldFormula>
  </rdn>
  <rdn rId="0" localSheetId="1" customView="1" name="Z_A6B98527_7CBF_4E4D_BDEA_9334A3EB779F_.wvu.Cols" hidden="1" oldHidden="1">
    <formula>'на 01.04.2016'!$D:$F,'на 01.04.2016'!$Q:$R,'на 01.04.2016'!$T:$CV</formula>
    <oldFormula>'на 01.04.2016'!$D:$F,'на 01.04.2016'!$Q:$R,'на 01.04.2016'!$T:$CV</oldFormula>
  </rdn>
  <rdn rId="0" localSheetId="1" customView="1" name="Z_A6B98527_7CBF_4E4D_BDEA_9334A3EB779F_.wvu.FilterData" hidden="1" oldHidden="1">
    <formula>'на 01.04.2016'!$A$9:$T$1155</formula>
    <oldFormula>'на 01.04.2016'!$A$9:$T$1155</oldFormula>
  </rdn>
  <rdn rId="0" localSheetId="2" customView="1" name="Z_A6B98527_7CBF_4E4D_BDEA_9334A3EB779F_.wvu.PrintArea" hidden="1" oldHidden="1">
    <formula>перечень!$A$1:$J$33</formula>
    <oldFormula>перечень!$A$1:$J$33</oldFormula>
  </rdn>
  <rdn rId="0" localSheetId="2" customView="1" name="Z_A6B98527_7CBF_4E4D_BDEA_9334A3EB779F_.wvu.PrintTitles" hidden="1" oldHidden="1">
    <formula>перечень!$3:$3</formula>
    <oldFormula>перечень!$3:$3</oldFormula>
  </rdn>
  <rdn rId="0" localSheetId="2" customView="1" name="Z_A6B98527_7CBF_4E4D_BDEA_9334A3EB779F_.wvu.FilterData" hidden="1" oldHidden="1">
    <formula>перечень!$A$3:$D$29</formula>
    <oldFormula>перечень!$A$3:$D$29</oldFormula>
  </rdn>
  <rcv guid="{A6B98527-7CBF-4E4D-BDEA-9334A3EB779F}"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3" sId="1" numFmtId="4">
    <nc r="H425">
      <v>830000</v>
    </nc>
  </rcc>
  <rfmt sheetId="1" sqref="G424:P428" start="0" length="2147483647">
    <dxf>
      <font>
        <b/>
      </font>
    </dxf>
  </rfmt>
  <rfmt sheetId="1" sqref="G424:P428" start="0" length="2147483647">
    <dxf>
      <font>
        <b val="0"/>
      </font>
    </dxf>
  </rfmt>
  <rcc rId="674" sId="1" numFmtId="4">
    <nc r="G426">
      <v>92222.22</v>
    </nc>
  </rcc>
  <rcc rId="675" sId="1" numFmtId="4">
    <nc r="H426">
      <v>92222.22</v>
    </nc>
  </rcc>
  <rcc rId="676" sId="1" numFmtId="4">
    <nc r="I425">
      <v>746254.8</v>
    </nc>
  </rcc>
  <rcc rId="677" sId="1" numFmtId="4">
    <nc r="I426">
      <v>82917.2</v>
    </nc>
  </rcc>
  <rcc rId="678" sId="1" odxf="1" dxf="1">
    <nc r="J424">
      <f>I424/H424</f>
    </nc>
    <odxf>
      <font>
        <sz val="18"/>
        <color theme="0"/>
      </font>
    </odxf>
    <ndxf>
      <font>
        <sz val="18"/>
        <color theme="0"/>
      </font>
    </ndxf>
  </rcc>
  <rcc rId="679" sId="1" odxf="1" dxf="1">
    <nc r="J425">
      <f>I425/H425</f>
    </nc>
    <odxf>
      <font>
        <sz val="18"/>
        <color theme="0"/>
      </font>
    </odxf>
    <ndxf>
      <font>
        <sz val="18"/>
        <color auto="1"/>
      </font>
    </ndxf>
  </rcc>
  <rcc rId="680" sId="1" odxf="1" dxf="1">
    <nc r="J426">
      <f>I426/H426</f>
    </nc>
    <odxf>
      <font>
        <sz val="18"/>
        <color theme="0"/>
      </font>
    </odxf>
    <ndxf>
      <font>
        <sz val="18"/>
        <color auto="1"/>
      </font>
    </ndxf>
  </rcc>
  <rcc rId="681" sId="1" odxf="1" dxf="1">
    <nc r="J427">
      <f>I427/H427</f>
    </nc>
    <odxf>
      <font>
        <sz val="18"/>
        <color theme="0"/>
      </font>
    </odxf>
    <ndxf>
      <font>
        <sz val="18"/>
        <color theme="0"/>
      </font>
    </ndxf>
  </rcc>
  <rcc rId="682" sId="1" odxf="1" dxf="1">
    <nc r="J428">
      <f>I428/H428</f>
    </nc>
    <odxf>
      <font>
        <sz val="18"/>
        <color theme="0"/>
      </font>
    </odxf>
    <ndxf>
      <font>
        <sz val="18"/>
        <color theme="0"/>
      </font>
    </ndxf>
  </rcc>
  <rcc rId="683" sId="1" odxf="1" dxf="1">
    <nc r="L424">
      <f>K424/H424</f>
    </nc>
    <odxf>
      <font>
        <sz val="18"/>
        <color theme="0"/>
      </font>
    </odxf>
    <ndxf>
      <font>
        <sz val="18"/>
        <color theme="0"/>
      </font>
    </ndxf>
  </rcc>
  <rcc rId="684" sId="1" odxf="1" dxf="1">
    <nc r="M424">
      <f>K424/I424</f>
    </nc>
    <odxf>
      <font>
        <sz val="18"/>
        <color theme="0"/>
      </font>
    </odxf>
    <ndxf>
      <font>
        <sz val="18"/>
        <color theme="0"/>
      </font>
    </ndxf>
  </rcc>
  <rfmt sheetId="1" sqref="N424" start="0" length="0">
    <dxf>
      <font>
        <sz val="18"/>
        <color auto="1"/>
      </font>
    </dxf>
  </rfmt>
  <rcc rId="685" sId="1" odxf="1" dxf="1">
    <nc r="L425">
      <f>K425/H425</f>
    </nc>
    <odxf>
      <font>
        <sz val="18"/>
        <color theme="0"/>
      </font>
    </odxf>
    <ndxf>
      <font>
        <sz val="18"/>
        <color auto="1"/>
      </font>
    </ndxf>
  </rcc>
  <rcc rId="686" sId="1" odxf="1" dxf="1">
    <nc r="M425">
      <f>K425/I425</f>
    </nc>
    <odxf>
      <font>
        <sz val="18"/>
        <color theme="0"/>
      </font>
    </odxf>
    <ndxf>
      <font>
        <sz val="18"/>
        <color auto="1"/>
      </font>
    </ndxf>
  </rcc>
  <rcc rId="687" sId="1" odxf="1" dxf="1">
    <nc r="N425">
      <f>H425</f>
    </nc>
    <odxf>
      <font>
        <sz val="18"/>
        <color auto="1"/>
      </font>
    </odxf>
    <ndxf>
      <font>
        <sz val="18"/>
        <color auto="1"/>
      </font>
    </ndxf>
  </rcc>
  <rcc rId="688" sId="1" odxf="1" dxf="1">
    <nc r="L426">
      <f>K426/H426</f>
    </nc>
    <odxf>
      <font>
        <sz val="18"/>
        <color theme="0"/>
      </font>
    </odxf>
    <ndxf>
      <font>
        <sz val="18"/>
        <color auto="1"/>
      </font>
    </ndxf>
  </rcc>
  <rcc rId="689" sId="1" odxf="1" dxf="1">
    <nc r="M426">
      <f>K426/I426</f>
    </nc>
    <odxf>
      <font>
        <sz val="18"/>
        <color theme="0"/>
      </font>
    </odxf>
    <ndxf>
      <font>
        <sz val="18"/>
        <color auto="1"/>
      </font>
    </ndxf>
  </rcc>
  <rcc rId="690" sId="1" odxf="1" dxf="1">
    <nc r="N426">
      <f>H426</f>
    </nc>
    <odxf>
      <font>
        <sz val="18"/>
        <color auto="1"/>
      </font>
    </odxf>
    <ndxf>
      <font>
        <sz val="18"/>
        <color auto="1"/>
      </font>
    </ndxf>
  </rcc>
  <rcc rId="691" sId="1" odxf="1" dxf="1">
    <nc r="L427">
      <f>K427/H427</f>
    </nc>
    <odxf>
      <font>
        <sz val="18"/>
        <color theme="0"/>
      </font>
    </odxf>
    <ndxf>
      <font>
        <sz val="18"/>
        <color theme="0"/>
      </font>
    </ndxf>
  </rcc>
  <rcc rId="692" sId="1" odxf="1" dxf="1">
    <nc r="M427">
      <f>K427/I427</f>
    </nc>
    <odxf>
      <font>
        <sz val="18"/>
        <color theme="0"/>
      </font>
    </odxf>
    <ndxf>
      <font>
        <sz val="18"/>
        <color theme="0"/>
      </font>
    </ndxf>
  </rcc>
  <rcc rId="693" sId="1" odxf="1" dxf="1">
    <nc r="N427">
      <f>H427</f>
    </nc>
    <odxf>
      <font>
        <sz val="18"/>
        <color auto="1"/>
      </font>
    </odxf>
    <ndxf>
      <font>
        <sz val="18"/>
        <color auto="1"/>
      </font>
    </ndxf>
  </rcc>
  <rcc rId="694" sId="1" odxf="1" dxf="1">
    <nc r="L428">
      <f>K428/H428</f>
    </nc>
    <odxf>
      <font>
        <sz val="18"/>
        <color theme="0"/>
      </font>
    </odxf>
    <ndxf>
      <font>
        <sz val="18"/>
        <color theme="0"/>
      </font>
    </ndxf>
  </rcc>
  <rcc rId="695" sId="1" odxf="1" dxf="1">
    <nc r="M428">
      <f>K428/I428</f>
    </nc>
    <odxf>
      <font>
        <sz val="18"/>
        <color theme="0"/>
      </font>
    </odxf>
    <ndxf>
      <font>
        <sz val="18"/>
        <color theme="0"/>
      </font>
    </ndxf>
  </rcc>
  <rfmt sheetId="1" sqref="N428" start="0" length="0">
    <dxf>
      <font>
        <sz val="18"/>
        <color auto="1"/>
      </font>
    </dxf>
  </rfmt>
  <rcc rId="696" sId="1" odxf="1" dxf="1">
    <nc r="O424">
      <f>H424-N424</f>
    </nc>
    <odxf>
      <font>
        <sz val="18"/>
        <color auto="1"/>
      </font>
    </odxf>
    <ndxf>
      <font>
        <sz val="18"/>
        <color auto="1"/>
      </font>
    </ndxf>
  </rcc>
  <rcc rId="697" sId="1" odxf="1" dxf="1">
    <nc r="P424">
      <f>N424/H424</f>
    </nc>
    <odxf>
      <font>
        <sz val="18"/>
        <color theme="0"/>
      </font>
    </odxf>
    <ndxf>
      <font>
        <sz val="18"/>
        <color theme="0"/>
      </font>
    </ndxf>
  </rcc>
  <rcc rId="698" sId="1" odxf="1" dxf="1">
    <nc r="O425">
      <f>H425-N425</f>
    </nc>
    <odxf>
      <font>
        <sz val="18"/>
        <color auto="1"/>
      </font>
    </odxf>
    <ndxf>
      <font>
        <sz val="18"/>
        <color auto="1"/>
      </font>
    </ndxf>
  </rcc>
  <rcc rId="699" sId="1" odxf="1" dxf="1">
    <nc r="P425">
      <f>N425/H425</f>
    </nc>
    <odxf>
      <font>
        <sz val="18"/>
        <color theme="0"/>
      </font>
    </odxf>
    <ndxf>
      <font>
        <sz val="18"/>
        <color auto="1"/>
      </font>
    </ndxf>
  </rcc>
  <rcc rId="700" sId="1" odxf="1" dxf="1">
    <nc r="O426">
      <f>H426-N426</f>
    </nc>
    <odxf>
      <font>
        <sz val="18"/>
        <color auto="1"/>
      </font>
    </odxf>
    <ndxf>
      <font>
        <sz val="18"/>
        <color auto="1"/>
      </font>
    </ndxf>
  </rcc>
  <rcc rId="701" sId="1" odxf="1" dxf="1">
    <nc r="P426">
      <f>N426/H426</f>
    </nc>
    <odxf>
      <font>
        <sz val="18"/>
        <color theme="0"/>
      </font>
    </odxf>
    <ndxf>
      <font>
        <sz val="18"/>
        <color auto="1"/>
      </font>
    </ndxf>
  </rcc>
  <rcc rId="702" sId="1" odxf="1" dxf="1">
    <nc r="O427">
      <f>H427-N427</f>
    </nc>
    <odxf>
      <font>
        <sz val="18"/>
        <color auto="1"/>
      </font>
    </odxf>
    <ndxf>
      <font>
        <sz val="18"/>
        <color auto="1"/>
      </font>
    </ndxf>
  </rcc>
  <rcc rId="703" sId="1" odxf="1" dxf="1">
    <nc r="P427">
      <f>N427/H427</f>
    </nc>
    <odxf>
      <font>
        <sz val="18"/>
        <color theme="0"/>
      </font>
    </odxf>
    <ndxf>
      <font>
        <sz val="18"/>
        <color auto="1"/>
      </font>
    </ndxf>
  </rcc>
  <rcc rId="704" sId="1" odxf="1" dxf="1">
    <nc r="O428">
      <f>H428-N428</f>
    </nc>
    <odxf>
      <font>
        <sz val="18"/>
        <color auto="1"/>
      </font>
    </odxf>
    <ndxf>
      <font>
        <sz val="18"/>
        <color auto="1"/>
      </font>
    </ndxf>
  </rcc>
  <rcc rId="705" sId="1" odxf="1" dxf="1">
    <nc r="P428">
      <f>N428/H428</f>
    </nc>
    <odxf>
      <font>
        <sz val="18"/>
        <color theme="0"/>
      </font>
    </odxf>
    <ndxf>
      <font>
        <sz val="18"/>
        <color theme="0"/>
      </font>
    </ndxf>
  </rcc>
  <rcc rId="706" sId="1" numFmtId="4">
    <nc r="K425">
      <v>746254.8</v>
    </nc>
  </rcc>
  <rcc rId="707" sId="1" numFmtId="4">
    <nc r="K426">
      <v>82917.2</v>
    </nc>
  </rcc>
  <rcc rId="708" sId="1">
    <nc r="S423" t="inlineStr">
      <is>
        <t>Для формирования фонда социального использования 25.12.2015  было объявлено два  электронных аукциона на приобретение жилых помещений в многоквартирном жилом доме, общей площадью 15 046,40 кв.м. и 7 460,80 кв.м.
 По итогам электронных аукционов 11.02.2016 заключены контракты с ООО "УК"Центр Менеджмент" №1/2016 на сумму 392 654, 44320 тыс.р. (лимит 2016г - 305699,3931 тыс.руб), и контракт №2/2016 на сумму 791 876, 98560 тыс.р.(лимит 2016г 616512,156 тыс.руб), сроком действия до 30.03.2017г. По условиям контрактов произведен авансовый платеж в размере 70% стоимости контрактов.                              Приведение утвержденного плана в соответствии с уточненным вынесено на рассмотрение заседания ДГ, которое состоится в апреле.</t>
      </is>
    </nc>
  </rcc>
  <rfmt sheetId="1" sqref="S423" start="0" length="2147483647">
    <dxf>
      <font>
        <color rgb="FFFF0000"/>
      </font>
    </dxf>
  </rfmt>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9" sId="1">
    <oc r="G394">
      <f>G400+G406+G412</f>
    </oc>
    <nc r="G394">
      <f>G400+G406+G412+G424</f>
    </nc>
  </rcc>
  <rcc rId="710" sId="1">
    <oc r="H394">
      <f>H400+H406+H412</f>
    </oc>
    <nc r="H394">
      <f>H400+H406+H412+H424</f>
    </nc>
  </rcc>
  <rcc rId="711" sId="1">
    <oc r="I394">
      <f>I400+I406+I412</f>
    </oc>
    <nc r="I394">
      <f>I400+I406+I412+I424</f>
    </nc>
  </rcc>
  <rcc rId="712" sId="1">
    <oc r="G395">
      <f>G401+G407+G413</f>
    </oc>
    <nc r="G395">
      <f>G401+G407+G413+G425</f>
    </nc>
  </rcc>
  <rcc rId="713" sId="1">
    <oc r="H395">
      <f>H401+H407+H413</f>
    </oc>
    <nc r="H395">
      <f>H401+H407+H413+H425</f>
    </nc>
  </rcc>
  <rcc rId="714" sId="1">
    <oc r="I395">
      <f>I401+I407+I413</f>
    </oc>
    <nc r="I395">
      <f>I401+I407+I413+I425</f>
    </nc>
  </rcc>
  <rcc rId="715" sId="1">
    <oc r="G396">
      <f>G402+G408+G414</f>
    </oc>
    <nc r="G396">
      <f>G402+G408+G414+G426</f>
    </nc>
  </rcc>
  <rcc rId="716" sId="1">
    <oc r="H396">
      <f>H402+H408+H414</f>
    </oc>
    <nc r="H396">
      <f>H402+H408+H414+H426</f>
    </nc>
  </rcc>
  <rcc rId="717" sId="1">
    <oc r="I396">
      <f>I402+I408+I414</f>
    </oc>
    <nc r="I396">
      <f>I402+I408+I414+I426</f>
    </nc>
  </rcc>
  <rcc rId="718" sId="1">
    <oc r="G397">
      <f>G403+G409+G415</f>
    </oc>
    <nc r="G397">
      <f>G403+G409+G415+G427</f>
    </nc>
  </rcc>
  <rcc rId="719" sId="1">
    <oc r="H397">
      <f>H403+H409+H415</f>
    </oc>
    <nc r="H397">
      <f>H403+H409+H415+H427</f>
    </nc>
  </rcc>
  <rcc rId="720" sId="1">
    <oc r="I397">
      <f>I403+I409+I415</f>
    </oc>
    <nc r="I397">
      <f>I403+I409+I415+I427</f>
    </nc>
  </rcc>
  <rcc rId="721" sId="1">
    <oc r="G398">
      <f>G404+G410+G416</f>
    </oc>
    <nc r="G398">
      <f>G404+G410+G416+G428</f>
    </nc>
  </rcc>
  <rcc rId="722" sId="1">
    <oc r="H398">
      <f>H404+H410+H416</f>
    </oc>
    <nc r="H398">
      <f>H404+H410+H416+H428</f>
    </nc>
  </rcc>
  <rcc rId="723" sId="1">
    <oc r="I398">
      <f>I404+I410+I416</f>
    </oc>
    <nc r="I398">
      <f>I404+I410+I416+I428</f>
    </nc>
  </rcc>
  <rcc rId="724" sId="1">
    <oc r="K394">
      <f>K400+K406+K412</f>
    </oc>
    <nc r="K394">
      <f>K400+K406+K412+K424</f>
    </nc>
  </rcc>
  <rcc rId="725" sId="1">
    <oc r="K395">
      <f>K401+K407+K413</f>
    </oc>
    <nc r="K395">
      <f>K401+K407+K413+K425</f>
    </nc>
  </rcc>
  <rcc rId="726" sId="1">
    <oc r="K396">
      <f>K402+K408+K414</f>
    </oc>
    <nc r="K396">
      <f>K402+K408+K414+K426</f>
    </nc>
  </rcc>
  <rcc rId="727" sId="1">
    <oc r="K397">
      <f>K403+K409+K415</f>
    </oc>
    <nc r="K397">
      <f>K403+K409+K415+K427</f>
    </nc>
  </rcc>
  <rcc rId="728" sId="1">
    <oc r="K398">
      <f>K404+K410+K416</f>
    </oc>
    <nc r="K398">
      <f>K404+K410+K416+K428</f>
    </nc>
  </rcc>
  <rcc rId="729" sId="1">
    <oc r="N394">
      <f>N400+N406+N412</f>
    </oc>
    <nc r="N394">
      <f>N400+N406+N412+N424</f>
    </nc>
  </rcc>
  <rcc rId="730" sId="1">
    <oc r="N395">
      <f>N401+N407+N413</f>
    </oc>
    <nc r="N395">
      <f>N401+N407+N413+N425</f>
    </nc>
  </rcc>
  <rcc rId="731" sId="1">
    <oc r="N396">
      <f>N402+N408+N414</f>
    </oc>
    <nc r="N396">
      <f>N402+N408+N414+N426</f>
    </nc>
  </rcc>
  <rcc rId="732" sId="1">
    <oc r="N397">
      <f>N403+N409+N415</f>
    </oc>
    <nc r="N397">
      <f>N403+N409+N415+N427</f>
    </nc>
  </rcc>
  <rcc rId="733" sId="1">
    <oc r="N398">
      <f>N404+N410+N416</f>
    </oc>
    <nc r="N398">
      <f>N404+N410+N416+N428</f>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35:S440">
    <dxf>
      <fill>
        <patternFill>
          <bgColor rgb="FF7030A0"/>
        </patternFill>
      </fill>
    </dxf>
  </rfmt>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437" start="0" length="2147483647">
    <dxf>
      <font>
        <color auto="1"/>
      </font>
    </dxf>
  </rfmt>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47:S452">
    <dxf>
      <fill>
        <patternFill>
          <bgColor rgb="FF7030A0"/>
        </patternFill>
      </fill>
    </dxf>
  </rfmt>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528" start="0" length="2147483647">
    <dxf>
      <font>
        <color rgb="FFFF0000"/>
      </font>
    </dxf>
  </rfmt>
  <rcc rId="734" sId="1">
    <oc r="S525" t="inlineStr">
      <is>
        <t>По МКУ "ДЭАЗиИС" - работы запланированы на март 2016 года, расходы на 2,3 кварталы 2016.</t>
      </is>
    </oc>
    <nc r="S525" t="inlineStr">
      <is>
        <r>
          <t xml:space="preserve">МКУ "ДЭАЗиИС" - 33 026,13 тыс.руб.:
Зарегистрированы бюджетные обязательства на сумму 28 074,28 тыс.руб.:
1) заключен муниципальный контракт от 24.12.2015 № МК-39-15 с ООО "ЗСКС" на выполнение капитального ремонта МБОУ СОШ 12, корпус №2, блок Б, срок выполнения работ с 24.12.2015-09.10.2016, на сумму 15 235,89857 тыс.руб.
2) заключен муниципальный контракт от 07.10.2015 № МК-36-15 с ООО "Евро-Строй" на выполнение капитального ремонта МБОУ СОШ №19, срок выполнения работ 07.10.2015 - 22.07.2016, на сумму 12 838,384 тыс.руб.
</t>
        </r>
        <r>
          <rPr>
            <sz val="18"/>
            <color rgb="FFFF0000"/>
            <rFont val="Times New Roman"/>
            <family val="1"/>
            <charset val="204"/>
          </rPr>
          <t>Экономия в сумме 4 951,85 тыс.руб. предложена к перераспределению.</t>
        </r>
      </is>
    </nc>
  </rcc>
  <rfmt sheetId="1" sqref="A525:XFD530">
    <dxf>
      <fill>
        <patternFill>
          <bgColor rgb="FFFFFF00"/>
        </patternFill>
      </fill>
    </dxf>
  </rfmt>
  <rfmt sheetId="1" sqref="A519:XFD524">
    <dxf>
      <fill>
        <patternFill>
          <bgColor rgb="FFFFFF00"/>
        </patternFill>
      </fill>
    </dxf>
  </rfmt>
  <rfmt sheetId="1" sqref="N534" start="0" length="2147483647">
    <dxf>
      <font>
        <color rgb="FFFF0000"/>
      </font>
    </dxf>
  </rfmt>
  <rcc rId="735" sId="1">
    <oc r="S531" t="inlineStr">
      <is>
        <t>По МКУ "ХЭУ" - работы запланированы на сентябрь 2016 года.</t>
      </is>
    </oc>
    <nc r="S531" t="inlineStr">
      <is>
        <t>По МКУ "ХЭУ" - 1 819,78 тыс.руб. планируется переместить на выполнение работ по модернизации системы теплоснабжения по объекту: Гаражи, ул. 30 лет Победы, 19Б. Ведется работа по подготовке технического задания и разработке конкурсной документации, опубликование на сайте гос.закупок - май, заключение  муниципального контракта -  июнь, оплата по контракту -  ноябрь 2016.</t>
      </is>
    </nc>
  </rcc>
  <rfmt sheetId="1" sqref="A531:XFD536">
    <dxf>
      <fill>
        <patternFill>
          <bgColor rgb="FFFFFF00"/>
        </patternFill>
      </fill>
    </dxf>
  </rfmt>
  <rcc rId="736" sId="1">
    <oc r="S537" t="inlineStr">
      <is>
        <t>Работы запланированы на июнь 2016 года.</t>
      </is>
    </oc>
    <nc r="S537" t="inlineStr">
      <is>
        <t>Работы запланированы на июнь 2016 года. Ведется работа по подготовке конкурсной документации.</t>
      </is>
    </nc>
  </rcc>
  <rfmt sheetId="1" sqref="A537:XFD542">
    <dxf>
      <fill>
        <patternFill>
          <bgColor rgb="FFFFFF00"/>
        </patternFill>
      </fill>
    </dxf>
  </rfmt>
  <rcc rId="737" sId="1">
    <oc r="S543" t="inlineStr">
      <is>
        <t>Работы запланированы на сентябрь 2016 года.</t>
      </is>
    </oc>
    <nc r="S543" t="inlineStr">
      <is>
        <t>Согласно представленного отчета СГМУП "ГТС"  планируемый срок размещения закупок "Разработка проектной и рабочей документации" - апрель 2016.</t>
      </is>
    </nc>
  </rcc>
  <rfmt sheetId="1" sqref="A543:XFD548">
    <dxf>
      <fill>
        <patternFill>
          <bgColor rgb="FFFFFF00"/>
        </patternFill>
      </fill>
    </dxf>
  </rfmt>
  <rcc rId="738" sId="1">
    <oc r="S549" t="inlineStr">
      <is>
        <t>Работы запланированы на июль 2016 года.</t>
      </is>
    </oc>
    <nc r="S549" t="inlineStr">
      <is>
        <t xml:space="preserve">Выполнены инженерно-геологические изыскания по заключенному договору с ООО "Гео-Строй"  № 414/16 от 03.02.2016 на сумму 32,15 тыс.руб, оплата - в апреле 2016. Проведение закупочных процедур по выбору подрядных организаций на выполнение  СМР- апрель 2016, заключение  договора - май 2016, оплата по договору - 4 квартал 2016. </t>
      </is>
    </nc>
  </rcc>
  <rfmt sheetId="1" sqref="A549:XFD554">
    <dxf>
      <fill>
        <patternFill>
          <bgColor rgb="FFFFFF00"/>
        </patternFill>
      </fill>
    </dxf>
  </rfmt>
  <rcc rId="739" sId="1">
    <oc r="S555" t="inlineStr">
      <is>
        <t>Работы запланированы на сентябрь 2016 года.</t>
      </is>
    </oc>
    <nc r="S555" t="inlineStr">
      <is>
        <t xml:space="preserve">ООО "ЭнергоРемНаладка" по заключенному договору № 5-16 от 12.02.2016 разработана проектная документация на сумму 99, 29 тыс.руб, оплата - в апреле 2016. Проведение закупочных процедур по выбору подрядных организаций на приобретение оборудования - апрель 2016, заключение  договора - май 2016, СМР планируется выполнить собственными силами предприятия. </t>
      </is>
    </nc>
  </rcc>
  <rfmt sheetId="1" sqref="A555:XFD560">
    <dxf>
      <fill>
        <patternFill>
          <bgColor rgb="FFFFFF00"/>
        </patternFill>
      </fill>
    </dxf>
  </rfmt>
  <rcc rId="740" sId="1">
    <oc r="S561" t="inlineStr">
      <is>
        <t>Работы запланированы на июнь 2016 года.</t>
      </is>
    </oc>
    <nc r="S561" t="inlineStr">
      <is>
        <t>КУИ ведется работа по подготовке технического задания и разработке конкурсной документации, опубликование на сайте гос.закупок - апрель, заключение  муниципального контракта -   май, оплата по контракту -  4 квартал 2016.</t>
      </is>
    </nc>
  </rcc>
  <rfmt sheetId="1" sqref="A561:XFD566">
    <dxf>
      <fill>
        <patternFill>
          <bgColor rgb="FFFFFF00"/>
        </patternFill>
      </fill>
    </dxf>
  </rfmt>
  <rfmt sheetId="1" sqref="S465:S470">
    <dxf>
      <fill>
        <patternFill>
          <bgColor rgb="FFFFFF00"/>
        </patternFill>
      </fill>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 sId="1" numFmtId="4">
    <nc r="I49">
      <v>5816</v>
    </nc>
  </rcc>
  <rcc rId="15" sId="1" numFmtId="4">
    <nc r="K49">
      <v>3536.06</v>
    </nc>
  </rcc>
  <rfmt sheetId="1" sqref="J49:M49" start="0" length="2147483647">
    <dxf>
      <font>
        <color auto="1"/>
      </font>
    </dxf>
  </rfmt>
  <rfmt sheetId="1" sqref="J47:M47" start="0" length="2147483647">
    <dxf>
      <font>
        <color auto="1"/>
      </font>
    </dxf>
  </rfmt>
  <rcc rId="16" sId="1">
    <oc r="S47" t="inlineStr">
      <is>
        <t>План на 2016 год:
- 45 672,0 тыс. руб. - заработная плата за классное руководство;
- 13 792,94 тыс. руб. - начисления на выплаты по оплате труда.</t>
      </is>
    </oc>
    <nc r="S47" t="inlineStr">
      <is>
        <t xml:space="preserve">План на 2016 год:
- 45 672,0 тыс. руб. - заработная плата за классное руководство;
- 13 792,94 тыс. руб. - начисления на выплаты по оплате труда.
Неизрасходованный остаток профинансированных средств 2 279,94 тыс. руб. - срок выплаты заработной платы и начислений на выплаты по оплате труда до 15 числа месяца, следующего за расчетным.   </t>
      </is>
    </nc>
  </rcc>
  <rcc rId="17" sId="1" numFmtId="4">
    <oc r="I55">
      <v>286016</v>
    </oc>
    <nc r="I55">
      <v>518117</v>
    </nc>
  </rcc>
  <rcc rId="18" sId="1" numFmtId="4">
    <oc r="K55">
      <v>286016</v>
    </oc>
    <nc r="K55">
      <v>518116.76</v>
    </nc>
  </rcc>
  <rcc rId="19" sId="1" numFmtId="4">
    <oc r="I61">
      <v>399923</v>
    </oc>
    <nc r="I61">
      <v>764387</v>
    </nc>
  </rcc>
  <rcc rId="20" sId="1" numFmtId="4">
    <oc r="K61">
      <v>388914.21</v>
    </oc>
    <nc r="K61">
      <v>758084.78</v>
    </nc>
  </rcc>
  <rcc rId="21" sId="1">
    <oc r="S59" t="inlineStr">
      <is>
        <t>План на 2016 год:
- 3 401 831,51  тыс. руб. - заработная плата;
- 1 027 353,11 тыс. руб. - начисления на выплаты по оплате труда;
- 132 875,54 тыс. руб. - приобретение учебных пособий, расходных материалов, спортивного инвентаря, робототехники, программного обеспечения и пр.</t>
      </is>
    </oc>
    <nc r="S59" t="inlineStr">
      <is>
        <t xml:space="preserve">План на 2016 год:
- 3 401 831,51  тыс. руб. - заработная плата;
- 1 027 353,11 тыс. руб. - начисления на выплаты по оплате труда;
- 132 875,54 тыс. руб. - приобретение учебных пособий, расходных материалов, спортивного инвентаря, робототехники, программного обеспечения и пр.
Неизрасходованный остаток профинансированных средств 6 302,21 тыс. руб. - срок выплаты заработной платы и начислений на выплаты по оплате труда до 15 числа месяца, следующего за расчетным. </t>
      </is>
    </nc>
  </rcc>
  <rcc rId="22" sId="1" numFmtId="4">
    <oc r="I67">
      <v>35851</v>
    </oc>
    <nc r="I67">
      <v>66597</v>
    </nc>
  </rcc>
  <rcc rId="23" sId="1" numFmtId="4">
    <oc r="K67">
      <v>19139.28</v>
    </oc>
    <nc r="K67">
      <v>41398.04</v>
    </nc>
  </rcc>
  <rcc rId="24" sId="1" numFmtId="4">
    <nc r="G68">
      <v>2676.01</v>
    </nc>
  </rcc>
  <rcc rId="25" sId="1" numFmtId="4">
    <nc r="H68">
      <v>2676.01</v>
    </nc>
  </rcc>
  <rcc rId="26" sId="1" numFmtId="4">
    <nc r="I68">
      <v>528.67999999999995</v>
    </nc>
  </rcc>
  <rcc rId="27" sId="1" numFmtId="4">
    <nc r="K68">
      <v>528.67999999999995</v>
    </nc>
  </rcc>
  <rcc rId="28" sId="1" numFmtId="4">
    <nc r="N68">
      <v>2676.01</v>
    </nc>
  </rcc>
  <rfmt sheetId="1" sqref="J68:M68" start="0" length="2147483647">
    <dxf>
      <font>
        <color auto="1"/>
      </font>
    </dxf>
  </rfmt>
  <rfmt sheetId="1" sqref="P68" start="0" length="2147483647">
    <dxf>
      <font>
        <color auto="1"/>
      </font>
    </dxf>
  </rfmt>
  <rcc rId="29" sId="1">
    <oc r="S65" t="inlineStr">
      <is>
        <t>Заключен МК на сумму 224 147,79 тыс. руб. на оказание услуг по организации горячего питания в муниципальных общеобразовательных учреждениях. Срок оказания услуги с 01.01.2016 по 31.12.2016.
Остаток финансирования:
- 16 711,72 тыс. руб. средств (окружной бюджет) - не исполнено в связи с закрытием общеобразовательных учреждений на карантин с 27.01.2016 по 09.02.2016 и уменьшением фактического количества детодней питания.</t>
      </is>
    </oc>
    <nc r="S65" t="inlineStr">
      <is>
        <t>Заключен МК на сумму 224 147,79 тыс. руб. на оказание услуг по организации горячего питания в муниципальных общеобразовательных учреждениях. Срок оказания услуги с 01.01.2016 по 31.12.2016.
 - 2 402,84 тыс. руб. - заключены договоры на суммуна оказание услуги по обеспечению предоставления завтраков и обедов в учебное время обучающимся негосударственных учреждений;
- 8 432,4 тыс. руб. - заключены договоры на приобретение продуктов питания для обеспечения предоставления завтраков и обедов в учебное время обучающимся в муниципальных учреждениях.
Не исполнено 25 198,96 тыс. руб. от профинансированного объема в связи с уменьшением фактического количества детодней питания.</t>
      </is>
    </nc>
  </rcc>
  <rcc rId="30" sId="1" numFmtId="4">
    <oc r="I73">
      <v>36025</v>
    </oc>
    <nc r="I73">
      <v>64032</v>
    </nc>
  </rcc>
  <rcc rId="31" sId="1" numFmtId="4">
    <oc r="K73">
      <v>24473.07</v>
    </oc>
    <nc r="K73">
      <v>39847.99</v>
    </nc>
  </rcc>
  <rcc rId="32" sId="1">
    <oc r="S71" t="inlineStr">
      <is>
        <t xml:space="preserve">Средства будут израсходованы до конца 2016 года на компенсацию части родительской платы за присмотр и уход за детьми в образовательных организациях, реализующих образовательные программы дошкольного образования и администрирование госполномочия.                                                                                                                                                        План: 
- 289 382,82 тыс. руб. - компенсация части родительской платы за присмотр и уход за детьми в образовательных учреждениях, реализующих программу дошкольного образования; 
- 13 419,85 тыс. руб. - заработная плата, начисления на выплаты по оплате труда персонала, осуществляющего администрирование госполномочия;
- 5,33 тыс. руб. - средства на приобретение расходных материалов.
Профинансировано:
- 34 889,00 тыс. руб. компенсация части родительской платы за присмотр и уход за детьми в образовательных учреждениях, реализующих программу дошкольного образования; 
- 1 136,00 тыс., руб. - средства на администрирование госполномочия. 
Освоено:
- 23 611,05 тыс. руб. на выплату компенсации части родительской платы за присмотр и уход за детьми в образовательных организациях;
- 862,02 тыс. руб. на администрирование госполномочия. 
Не израсходовано:
- 11 277,95 тыс. руб. - экономия, сложившаяся в связи со снижением фактических затрат по компенсации части родительской платы по причине уменьшения планируемого размера начисленной родительской платы в связи с уменьшением фактического количества дней посещения детьми образовательных учреждений (отсутствие по причине болезни);
- 273,98 тыс. руб. - срок выплаты заработной платы и начислений на выплаты по оплате труда до 15 числа месяца, следующего за отчетным.
</t>
      </is>
    </oc>
    <nc r="S71" t="inlineStr">
      <is>
        <t xml:space="preserve">Средства будут израсходованы до конца 2016 года на компенсацию части родительской платы за присмотр и уход за детьми в образовательных организациях, реализующих образовательные программы дошкольного образования и администрирование госполномочия.                                                                                                                                                        План: 
- 289 382,82 тыс. руб. - компенсация части родительской платы за присмотр и уход за детьми в образовательных учреждениях, реализующих программу дошкольного образования; 
- 13 419,85 тыс. руб. - заработная плата, начисления на выплаты по оплате труда персонала, осуществляющего администрирование госполномочия;
- 5,33 тыс. руб. - средства на приобретение расходных материалов.
Профинансировано:
- 62 072,00 тыс. руб. - компенсация части родительской платы за присмотр и уход за детьми в образовательных учреждениях, реализующих программу дошкольного образования; 
- 1 960,00 тыс., руб. - средства на администрирование госполномочия. 
Освоено:
- 38 154,80 тыс. руб. на выплату компенсации части родительской платы за присмотр и уход за детьми в образовательных организациях;
- 1 693,19 тыс. руб. на администрирование госполномочия. 
Не израсходовано:
- 23 917,20 тыс. руб. - экономия, сложившаяся в связи со снижением фактических затрат по компенсации части родительской платы по причине уменьшения планируемого размера начисленной родительской платы в связи с уменьшением фактического количества дней посещения детьми образовательных учреждений (отсутствие по причине болезни);
- 266,81 тыс. руб. - срок выплаты заработной платы и начислений на выплаты по оплате труда до 15 числа месяца, следующего за отчетным.
</t>
      </is>
    </nc>
  </rcc>
  <rcc rId="33" sId="1" numFmtId="4">
    <oc r="I79">
      <v>365</v>
    </oc>
    <nc r="I79">
      <v>729</v>
    </nc>
  </rcc>
  <rcc rId="34" sId="1" numFmtId="4">
    <oc r="K79">
      <v>196.67</v>
    </oc>
    <nc r="K79">
      <v>605.16</v>
    </nc>
  </rcc>
  <rcc rId="35" sId="1">
    <oc r="S77" t="inlineStr">
      <is>
        <t>Средства будут израсходованы до конца 2016 года на оплату услуг доступа к сети «Интернет» общеобразовательным учреждениям.
Договоры на поставку услуги доступа к образовательным ресурсам сети «Интернет» на регистрации.
Остаток финансирования:
- 76,05 тыс. руб. - заявки на оплату расходов находятся на финансировании;
- 67,97 тыс. руб. - договоры на регистрации;
Ожидаемый остаток средств:
- 24,31 тыс. руб. - экономия по результатам заключения договоров, подлежащая возврату в бюджет автономного округа.</t>
      </is>
    </oc>
    <nc r="S77" t="inlineStr">
      <is>
        <t>Средства будут израсходованы до конца 2016 года на оплату услуг доступа к сети «Интернет» общеобразовательным учреждениям.
Договоры на поставку услуги доступа к образовательным ресурсам сети «Интернет» на регистрации.
Не исполнено 123,84 тыс. руб. от профинансированного объема - заявки на оплату расходов находятся на финансировании
Ожидаемый остаток средств:
- 24,31 тыс. руб. - экономия по результатам заключения договоров, подлежащая возврату в бюджет автономного округа.</t>
      </is>
    </nc>
  </rcc>
  <rcc rId="36" sId="1" numFmtId="4">
    <oc r="I85">
      <v>24558</v>
    </oc>
    <nc r="I85">
      <v>47006</v>
    </nc>
  </rcc>
  <rcc rId="37" sId="1" numFmtId="4">
    <oc r="K85">
      <v>9396.57</v>
    </oc>
    <nc r="K85">
      <v>19379.71</v>
    </nc>
  </rcc>
  <rcc rId="38" sId="1">
    <oc r="S83" t="inlineStr">
      <is>
        <t>Заключен МК на сумму 134 573,44 тыс. руб. на оказание услуг по организации горячего питания в муниципальных общеобразовательных учреждениях. Срок оказания услуги с 01.01.2016 по 31.12.2016.
3 393,6 тыс. руб. - готовятся договоры на оказание услуги по обеспечению предоставления завтраков и обедов в учебное время обучающимся негосударственных учреждений;
2 938,7 тыс. руб. - готовятся договоры на приобретение продуктов питания для обеспечения предоставления завтраков и обедов в учебное время обучающимся в муниципальных учреждениях.
Остаток финансирования:
- 15 161,43 руб. не исполнено в связи с закрытием общеобразовательных учреждений на карантин с 27.01.2016 по 09.02.2016 и уменьшением фактического количества детодней питания.</t>
      </is>
    </oc>
    <nc r="S83" t="inlineStr">
      <is>
        <t>Заключен МК на сумму 134 573,44 тыс. руб. на оказание услуг по организации горячего питания в муниципальных общеобразовательных учреждениях. Срок оказания услуги с 01.01.2016 по 31.12.2016.
3 393,60 тыс. руб. - заключены договоры на оказание услуги по обеспечению предоставления завтраков и обедов в учебное время обучающимся негосударственных учреждений;
2 524,03 тыс. руб. - заключены договоры на приобретение продуктов питания для обеспечения предоставления завтраков и обедов в учебное время обучающимся в муниципальных учреждениях.
Остаток финансирования:
- 27 626,29 руб. не исполнено в связи с уменьшением фактического количества детодней питания.</t>
      </is>
    </nc>
  </rcc>
  <rcc rId="39" sId="1" numFmtId="4">
    <oc r="I91">
      <v>3850</v>
    </oc>
    <nc r="I91">
      <v>6432</v>
    </nc>
  </rcc>
  <rcc rId="40" sId="1" numFmtId="4">
    <nc r="K91">
      <v>1626</v>
    </nc>
  </rcc>
  <rfmt sheetId="1" sqref="M91 M89" start="0" length="2147483647">
    <dxf>
      <font>
        <color auto="1"/>
      </font>
    </dxf>
  </rfmt>
  <rcc rId="41" sId="1">
    <oc r="S89" t="inlineStr">
      <is>
        <t>Организована работа по выдаче сертификата на право финансового обеспечения места в организации, осуществляющей образовательную деятельность по реализации образовательных программ дошкольного образования, расположенных в Ханты-Мансийском автономном округе - Югре. 
Соглашение с частными организациями о предоставлении субсидии на создание условий для осуществления присмотра и ухода за детьми, содержание детей на регистрации.</t>
      </is>
    </oc>
    <nc r="S89" t="inlineStr">
      <is>
        <t>Организована работа по выдаче сертификата на право финансового обеспечения места в организации, осуществляющей образовательную деятельность по реализации образовательных программ дошкольного образования, расположенных в Ханты-Мансийском автономном округе - Югре. 
Соглашение с частными организациями о предоставлении субсидии на создание условий для осуществления присмотра и ухода за детьми, содержание детей на регистрации.
Не исполнено 4 806,00 тыс. руб. от профинансированного объема в связи с уточнением механизма финансирования частных организаций, осуществляющих образовательную деятельность по реализации образовательных программ дошкольного образования, по Сертификату дошкольника.</t>
      </is>
    </nc>
  </rcc>
  <rcv guid="{D7BC8E82-4392-4806-9DAE-D94253790B9C}" action="delete"/>
  <rdn rId="0" localSheetId="1" customView="1" name="Z_D7BC8E82_4392_4806_9DAE_D94253790B9C_.wvu.PrintArea" hidden="1" oldHidden="1">
    <formula>'на 01.04.2016'!$A$1:$CH$917</formula>
    <oldFormula>'на 01.04.2016'!$A$1:$CH$917</oldFormula>
  </rdn>
  <rdn rId="0" localSheetId="1" customView="1" name="Z_D7BC8E82_4392_4806_9DAE_D94253790B9C_.wvu.PrintTitles" hidden="1" oldHidden="1">
    <formula>'на 01.04.2016'!$7:$9</formula>
    <oldFormula>'на 01.04.2016'!$7:$9</oldFormula>
  </rdn>
  <rdn rId="0" localSheetId="1" customView="1" name="Z_D7BC8E82_4392_4806_9DAE_D94253790B9C_.wvu.Cols" hidden="1" oldHidden="1">
    <formula>'на 01.04.2016'!$D:$F,'на 01.04.2016'!$Q:$R,'на 01.04.2016'!$T:$CV</formula>
    <oldFormula>'на 01.04.2016'!$D:$F,'на 01.04.2016'!$Q:$R,'на 01.04.2016'!$T:$CV</oldFormula>
  </rdn>
  <rdn rId="0" localSheetId="1" customView="1" name="Z_D7BC8E82_4392_4806_9DAE_D94253790B9C_.wvu.FilterData" hidden="1" oldHidden="1">
    <formula>'на 01.04.2016'!$A$9:$T$1124</formula>
    <oldFormula>'на 01.04.2016'!$A$9:$T$1124</oldFormula>
  </rdn>
  <rdn rId="0" localSheetId="2" customView="1" name="Z_D7BC8E82_4392_4806_9DAE_D94253790B9C_.wvu.PrintArea" hidden="1" oldHidden="1">
    <formula>перечень!$A$1:$J$33</formula>
    <oldFormula>перечень!$A$1:$J$33</oldFormula>
  </rdn>
  <rdn rId="0" localSheetId="2" customView="1" name="Z_D7BC8E82_4392_4806_9DAE_D94253790B9C_.wvu.PrintTitles" hidden="1" oldHidden="1">
    <formula>перечень!$3:$3</formula>
    <oldFormula>перечень!$3:$3</oldFormula>
  </rdn>
  <rdn rId="0" localSheetId="2" customView="1" name="Z_D7BC8E82_4392_4806_9DAE_D94253790B9C_.wvu.FilterData" hidden="1" oldHidden="1">
    <formula>перечень!$A$3:$D$29</formula>
    <oldFormula>перечень!$A$3:$D$29</oldFormula>
  </rdn>
  <rcv guid="{D7BC8E82-4392-4806-9DAE-D94253790B9C}"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13:XFD518">
    <dxf>
      <fill>
        <patternFill>
          <bgColor rgb="FFFFFF00"/>
        </patternFill>
      </fill>
    </dxf>
  </rfmt>
  <rfmt sheetId="1" sqref="A459:XFD464">
    <dxf>
      <fill>
        <patternFill>
          <bgColor rgb="FFFFFF00"/>
        </patternFill>
      </fill>
    </dxf>
  </rfmt>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71:S776">
    <dxf>
      <fill>
        <patternFill>
          <bgColor rgb="FF7030A0"/>
        </patternFill>
      </fill>
    </dxf>
  </rfmt>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1" sId="1" numFmtId="4">
    <nc r="I773">
      <v>15737.26</v>
    </nc>
  </rcc>
  <rfmt sheetId="1" sqref="I773:J773" start="0" length="2147483647">
    <dxf>
      <font>
        <color auto="1"/>
      </font>
    </dxf>
  </rfmt>
  <rcc rId="742" sId="1" numFmtId="4">
    <oc r="I774">
      <v>728.89</v>
    </oc>
    <nc r="I774">
      <v>828.28</v>
    </nc>
  </rcc>
  <rcc rId="743" sId="1" odxf="1" dxf="1" numFmtId="4">
    <nc r="K773">
      <v>15737.26</v>
    </nc>
    <odxf>
      <font>
        <sz val="18"/>
        <color theme="0"/>
      </font>
    </odxf>
    <ndxf>
      <font>
        <sz val="18"/>
        <color auto="1"/>
      </font>
    </ndxf>
  </rcc>
  <rcc rId="744" sId="1" numFmtId="4">
    <oc r="K774">
      <v>728.89</v>
    </oc>
    <nc r="K774">
      <v>828.28</v>
    </nc>
  </rcc>
  <rfmt sheetId="1" sqref="L773" start="0" length="2147483647">
    <dxf>
      <font>
        <color auto="1"/>
      </font>
    </dxf>
  </rfmt>
  <rfmt sheetId="1" sqref="M773" start="0" length="2147483647">
    <dxf>
      <font>
        <color auto="1"/>
      </font>
    </dxf>
  </rfmt>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5" sId="1">
    <oc r="S771" t="inlineStr">
      <is>
        <t>Работы выполняются в соответствии с заключенным муниципальным контрактом №31/2015 от 14.09.2015г. с АО «АВТОДОРСТРОЙ»    (протокол №ОК1055(2) от 28.08.2015г), сумма 586 738,64056   тыс. руб.                                                                                                    
В отчетном периоде выполнялись работы по наружному освещению трассы. Работы выполнены на сумму 14577,85559 тыс. руб., доля средств местного бюджета оплачена, оплата за счет средств окружного бюджета будет произведена в марте 2015 года. Готовность объекта - 41,5 %. 
Ориентировочный ввод объекта в эксплуатацию планируется в декабре 2016 года. Направлено письмо от 11.12.2015 №01-11-6745/15 в Департамент дорожного хозяйства ХМАО-Югры о возможности увеличения субсидий окружного бюджета в 2016 году с целью ввода объекта в эксплуатацию.</t>
      </is>
    </oc>
    <nc r="S771" t="inlineStr">
      <is>
        <t>Работы выполняются в соответствии с заключенным муниципальным контрактом №31/2015 от 14.09.2015г. с АО «АВТОДОРСТРОЙ»    (протокол №ОК1055(2) от 28.08.2015г), сумма 586 738,64056   тыс. руб.                                                                                                    
Готовность объекта - 41,8 %. 
Ориентировочный ввод объекта в эксплуатацию планируется в декабре 2016 года. Направлено письмо от 11.12.2015 №01-11-6745/15 в Департамент дорожного хозяйства ХМАО-Югры о возможности увеличения субсидий окружного бюджета в 2016 году с целью ввода объекта в эксплуатацию.</t>
      </is>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771">
    <dxf>
      <numFmt numFmtId="13" formatCode="0%"/>
    </dxf>
  </rfmt>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6" sId="1" numFmtId="4">
    <oc r="K774">
      <v>828.28</v>
    </oc>
    <nc r="K774">
      <v>828.27</v>
    </nc>
  </rcc>
  <rcc rId="747" sId="1" numFmtId="4">
    <oc r="G775">
      <v>4049.68</v>
    </oc>
    <nc r="G775">
      <v>4049.67</v>
    </nc>
  </rcc>
  <rcc rId="748" sId="1" numFmtId="4">
    <oc r="H775">
      <v>4049.68</v>
    </oc>
    <nc r="H775">
      <v>4049.67</v>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97:XFD320">
    <dxf>
      <fill>
        <patternFill>
          <bgColor rgb="FFFFFF00"/>
        </patternFill>
      </fill>
    </dxf>
  </rfmt>
  <rfmt sheetId="1" sqref="A303:XFD320">
    <dxf>
      <fill>
        <patternFill>
          <bgColor theme="0"/>
        </patternFill>
      </fill>
    </dxf>
  </rfmt>
  <rfmt sheetId="1" sqref="A339:XFD345">
    <dxf>
      <fill>
        <patternFill>
          <bgColor rgb="FFFFFF00"/>
        </patternFill>
      </fill>
    </dxf>
  </rfmt>
  <rcc rId="749" sId="1" numFmtId="4">
    <oc r="H335">
      <v>47.72</v>
    </oc>
    <nc r="H335">
      <f>47.72+47.72</f>
    </nc>
  </rcc>
  <rcc rId="750" sId="1">
    <oc r="B333" t="inlineStr">
      <is>
        <t>Организация временного трудоустройства безработных граждан, испытывающих трудности в поиске работы (ДО)</t>
      </is>
    </oc>
    <nc r="B333" t="inlineStr">
      <is>
        <t>Организация временного трудоустройства безработных граждан, испытывающих трудности в поиске работы (ДО, УПиЭ)</t>
      </is>
    </nc>
  </rcc>
  <rcc rId="751" sId="1">
    <oc r="S333" t="inlineStr">
      <is>
        <t>Отклонение уточненного плата от утвержденного обусловлено перераспределением департаментом финансов АГ на учреждения, подведомственные департаменту образования, 23.03.2016 в соответствии  с уведомлениями Департамента труда и занятости населения ХМАО-Югры от 15.12.2015 № 021 "О бюджетных ассигнованиях на 2016 год",  "О лимитах бюджетных обязательств на 2016 год".
В соответствии с письмом КУ ХМАО-Югры "Сургутский центр занятости населения" на реализацию мероприятия выделены средства в сумме 47,72 тыс. руб.  на 1 образовательное учреждение.
 КУ ХМАО-Югры "Сургутский центр занятости населения" проводит работу по поиску кандидатов.</t>
      </is>
    </oc>
    <nc r="S333" t="inlineStr">
      <is>
        <t>Отклонение уточненного плата от утвержденного обусловлено перераспределением департаментом финансов АГ 23.03.2016 в соответствии  с уведомлениями Департамента труда и занятости населения ХМАО-Югры от 15.12.2015 № 021 "О бюджетных ассигнованиях на 2016 год",  "О лимитах бюджетных обязательств на 2016 год".
ДО: в соответствии с письмом КУ ХМАО-Югры "Сургутский центр занятости населения" на реализацию мероприятия выделены средства в сумме 47,72 тыс. руб.  на 1 образовательное учреждение.
 КУ ХМАО-Югры "Сургутский центр занятости населения" проводит работу по поиску кандидатов.
УВПиЭ: на реализацию мероприятия выделены средства в сумме 47,72 тыс. руб. Денежные средства будут освоены в течение 2016 года.</t>
      </is>
    </nc>
  </rcc>
  <rcc rId="752" sId="1">
    <oc r="N335">
      <v>47.72</v>
    </oc>
    <nc r="N335">
      <f>47.72+47.72</f>
    </nc>
  </rcc>
  <rfmt sheetId="1" sqref="A333:XFD338">
    <dxf>
      <fill>
        <patternFill>
          <bgColor rgb="FFFFFF00"/>
        </patternFill>
      </fill>
    </dxf>
  </rfmt>
  <rrc rId="753" sId="1" ref="A339:XFD344" action="insertRow">
    <undo index="2" exp="area" ref3D="1" dr="$T$1:$V$1048576" dn="Z_9E943B7D_D4C7_443F_BC4C_8AB90546D8A5_.wvu.Cols" sId="1"/>
    <undo index="4" exp="area" ref3D="1" dr="$T$1:$CV$1048576" dn="Z_F2110B0B_AAE7_42F0_B553_C360E9249AD4_.wvu.Cols" sId="1"/>
    <undo index="2" exp="area" ref3D="1" dr="$Q$1:$R$1048576" dn="Z_F2110B0B_AAE7_42F0_B553_C360E9249AD4_.wvu.Cols" sId="1"/>
    <undo index="1" exp="area" ref3D="1" dr="$D$1:$F$1048576" dn="Z_F2110B0B_AAE7_42F0_B553_C360E9249AD4_.wvu.Cols" sId="1"/>
    <undo index="4" exp="area" ref3D="1" dr="$T$1:$CV$1048576" dn="Z_D7BC8E82_4392_4806_9DAE_D94253790B9C_.wvu.Cols" sId="1"/>
    <undo index="2" exp="area" ref3D="1" dr="$Q$1:$R$1048576" dn="Z_D7BC8E82_4392_4806_9DAE_D94253790B9C_.wvu.Cols" sId="1"/>
    <undo index="1" exp="area" ref3D="1" dr="$D$1:$F$1048576" dn="Z_D7BC8E82_4392_4806_9DAE_D94253790B9C_.wvu.Cols" sId="1"/>
    <undo index="2" exp="area" ref3D="1" dr="$Q$1:$R$1048576" dn="Z_D20DFCFE_63F9_4265_B37B_4F36C46DF159_.wvu.Cols" sId="1"/>
    <undo index="1" exp="area" ref3D="1" dr="$D$1:$F$1048576" dn="Z_D20DFCFE_63F9_4265_B37B_4F36C46DF159_.wvu.Cols" sId="1"/>
    <undo index="1" exp="area" ref3D="1" dr="$O$1:$O$1048576" dn="Z_C8C7D91A_0101_429D_A7C4_25C2A366909A_.wvu.Cols" sId="1"/>
    <undo index="4" exp="area" ref3D="1" dr="$T$1:$CV$1048576" dn="Z_A6B98527_7CBF_4E4D_BDEA_9334A3EB779F_.wvu.Cols" sId="1"/>
    <undo index="2" exp="area" ref3D="1" dr="$Q$1:$R$1048576" dn="Z_A6B98527_7CBF_4E4D_BDEA_9334A3EB779F_.wvu.Cols" sId="1"/>
    <undo index="1" exp="area" ref3D="1" dr="$D$1:$F$1048576" dn="Z_A6B98527_7CBF_4E4D_BDEA_9334A3EB779F_.wvu.Cols" sId="1"/>
  </rrc>
  <rfmt sheetId="1" sqref="B339" start="0" length="0">
    <dxf>
      <font>
        <i/>
        <sz val="18"/>
        <color auto="1"/>
      </font>
    </dxf>
  </rfmt>
  <rcc rId="754" sId="1" odxf="1" dxf="1">
    <nc r="C339" t="inlineStr">
      <is>
        <t>Всего по мероприятию, в том числе:</t>
      </is>
    </nc>
    <odxf>
      <font>
        <i val="0"/>
        <sz val="18"/>
        <color auto="1"/>
      </font>
    </odxf>
    <ndxf>
      <font>
        <i/>
        <sz val="18"/>
        <color auto="1"/>
      </font>
    </ndxf>
  </rcc>
  <rcc rId="755" sId="1">
    <nc r="G339">
      <f>SUM(G340:G344)</f>
    </nc>
  </rcc>
  <rcc rId="756" sId="1" odxf="1" dxf="1">
    <nc r="H339">
      <f>SUM(H340:H344)</f>
    </nc>
    <odxf>
      <font>
        <b/>
        <sz val="18"/>
        <color auto="1"/>
      </font>
    </odxf>
    <ndxf>
      <font>
        <b val="0"/>
        <sz val="18"/>
        <color auto="1"/>
      </font>
    </ndxf>
  </rcc>
  <rcc rId="757" sId="1" odxf="1" dxf="1">
    <nc r="I339">
      <f>SUM(I340:I344)</f>
    </nc>
    <odxf>
      <numFmt numFmtId="2" formatCode="0.00"/>
    </odxf>
    <ndxf>
      <numFmt numFmtId="4" formatCode="#,##0.00"/>
    </ndxf>
  </rcc>
  <rcc rId="758" sId="1">
    <nc r="J339">
      <f>I339/H339</f>
    </nc>
  </rcc>
  <rcc rId="759" sId="1">
    <nc r="K339">
      <f>SUM(K340:K344)</f>
    </nc>
  </rcc>
  <rcc rId="760" sId="1">
    <nc r="L339">
      <f>K339/H339</f>
    </nc>
  </rcc>
  <rcc rId="761" sId="1">
    <nc r="M339">
      <f>K339/I339</f>
    </nc>
  </rcc>
  <rcc rId="762" sId="1">
    <nc r="N339">
      <f>SUM(N340:N344)</f>
    </nc>
  </rcc>
  <rcc rId="763" sId="1">
    <nc r="O339">
      <f>H339-N339</f>
    </nc>
  </rcc>
  <rcc rId="764" sId="1" odxf="1" dxf="1">
    <nc r="P339">
      <f>N339/H339</f>
    </nc>
    <odxf>
      <font>
        <sz val="18"/>
        <color theme="0"/>
      </font>
    </odxf>
    <ndxf>
      <font>
        <sz val="18"/>
        <color auto="1"/>
      </font>
    </ndxf>
  </rcc>
  <rfmt sheetId="1" sqref="S339" start="0" length="0">
    <dxf>
      <font>
        <b val="0"/>
        <sz val="18"/>
        <color auto="1"/>
      </font>
    </dxf>
  </rfmt>
  <rcc rId="765" sId="1">
    <nc r="B340" t="inlineStr">
      <is>
        <t xml:space="preserve">федеральный бюджет </t>
      </is>
    </nc>
  </rcc>
  <rfmt sheetId="1" sqref="H340" start="0" length="0">
    <dxf>
      <font>
        <b val="0"/>
        <sz val="18"/>
        <color auto="1"/>
      </font>
    </dxf>
  </rfmt>
  <rcc rId="766" sId="1">
    <nc r="J340">
      <f>I340/H340</f>
    </nc>
  </rcc>
  <rcc rId="767" sId="1">
    <nc r="L340">
      <f>K340/H340</f>
    </nc>
  </rcc>
  <rcc rId="768" sId="1">
    <nc r="M340">
      <f>K340/I340</f>
    </nc>
  </rcc>
  <rcc rId="769" sId="1">
    <nc r="O340">
      <f>H340-N340</f>
    </nc>
  </rcc>
  <rcc rId="770" sId="1">
    <nc r="P340">
      <f>N340/H340</f>
    </nc>
  </rcc>
  <rcc rId="771" sId="1">
    <nc r="B341" t="inlineStr">
      <is>
        <t>бюджет ХМАО - Югры</t>
      </is>
    </nc>
  </rcc>
  <rfmt sheetId="1" sqref="H341" start="0" length="0">
    <dxf>
      <font>
        <b val="0"/>
        <sz val="18"/>
        <color auto="1"/>
      </font>
    </dxf>
  </rfmt>
  <rcc rId="772" sId="1">
    <nc r="J341">
      <f>I341/H341</f>
    </nc>
  </rcc>
  <rcc rId="773" sId="1">
    <nc r="L341">
      <f>K341/H341</f>
    </nc>
  </rcc>
  <rcc rId="774" sId="1">
    <nc r="M341">
      <f>K341/I341</f>
    </nc>
  </rcc>
  <rcc rId="775" sId="1">
    <nc r="O341">
      <f>H341-N341</f>
    </nc>
  </rcc>
  <rcc rId="776" sId="1" odxf="1" dxf="1">
    <nc r="P341">
      <f>N341/H341</f>
    </nc>
    <odxf>
      <font>
        <sz val="18"/>
        <color theme="0"/>
      </font>
    </odxf>
    <ndxf>
      <font>
        <sz val="18"/>
        <color auto="1"/>
      </font>
    </ndxf>
  </rcc>
  <rcc rId="777" sId="1">
    <nc r="B342" t="inlineStr">
      <is>
        <t xml:space="preserve">бюджет МО </t>
      </is>
    </nc>
  </rcc>
  <rfmt sheetId="1" sqref="H342" start="0" length="0">
    <dxf>
      <font>
        <b val="0"/>
        <sz val="18"/>
        <color auto="1"/>
      </font>
    </dxf>
  </rfmt>
  <rcc rId="778" sId="1">
    <nc r="J342">
      <f>I342/H342</f>
    </nc>
  </rcc>
  <rcc rId="779" sId="1">
    <nc r="L342">
      <f>K342/H342</f>
    </nc>
  </rcc>
  <rcc rId="780" sId="1">
    <nc r="M342">
      <f>K342/I342</f>
    </nc>
  </rcc>
  <rcc rId="781" sId="1">
    <nc r="O342">
      <f>H342-N342</f>
    </nc>
  </rcc>
  <rcc rId="782" sId="1">
    <nc r="P342">
      <f>N342/H342</f>
    </nc>
  </rcc>
  <rcc rId="783" sId="1" odxf="1" dxf="1">
    <nc r="B343" t="inlineStr">
      <is>
        <t>бюджет МО сверх соглашения</t>
      </is>
    </nc>
    <odxf>
      <border outline="0">
        <top style="thin">
          <color indexed="64"/>
        </top>
      </border>
    </odxf>
    <ndxf>
      <border outline="0">
        <top/>
      </border>
    </ndxf>
  </rcc>
  <rfmt sheetId="1" sqref="H343" start="0" length="0">
    <dxf>
      <font>
        <b val="0"/>
        <sz val="18"/>
        <color auto="1"/>
      </font>
    </dxf>
  </rfmt>
  <rcc rId="784" sId="1">
    <nc r="J343">
      <f>I343/H343</f>
    </nc>
  </rcc>
  <rcc rId="785" sId="1">
    <nc r="L343">
      <f>K343/H343</f>
    </nc>
  </rcc>
  <rcc rId="786" sId="1">
    <nc r="M343">
      <f>K343/I343</f>
    </nc>
  </rcc>
  <rcc rId="787" sId="1">
    <nc r="O343">
      <f>H343-N343</f>
    </nc>
  </rcc>
  <rcc rId="788" sId="1">
    <nc r="P343">
      <f>N343/H343</f>
    </nc>
  </rcc>
  <rcc rId="789" sId="1">
    <nc r="B344" t="inlineStr">
      <is>
        <t>привлечённые средства</t>
      </is>
    </nc>
  </rcc>
  <rcc rId="790" sId="1">
    <nc r="J344">
      <f>I344/H344</f>
    </nc>
  </rcc>
  <rcc rId="791" sId="1">
    <nc r="L344">
      <f>K344/H344</f>
    </nc>
  </rcc>
  <rcc rId="792" sId="1">
    <nc r="M344">
      <f>K344/I344</f>
    </nc>
  </rcc>
  <rcc rId="793" sId="1">
    <nc r="O344">
      <f>H344-N344</f>
    </nc>
  </rcc>
  <rcc rId="794" sId="1">
    <nc r="P344">
      <f>N344/H344</f>
    </nc>
  </rcc>
  <rcc rId="795" sId="1">
    <nc r="A339" t="inlineStr">
      <is>
        <t>7.1.2.3.</t>
      </is>
    </nc>
  </rcc>
  <rcc rId="796" sId="1">
    <nc r="B339" t="inlineStr">
      <is>
        <t>Организация проведения оплачиваемых общественных работ для не занятых трудовой деятельностью и безработных граждан (УПиЭ)</t>
      </is>
    </nc>
  </rcc>
  <rcc rId="797" sId="1" numFmtId="4">
    <nc r="H341">
      <v>50.91</v>
    </nc>
  </rcc>
  <rcc rId="798" sId="1">
    <nc r="N341">
      <f>H341</f>
    </nc>
  </rcc>
  <rcc rId="799" sId="1">
    <nc r="S339" t="inlineStr">
      <is>
        <t>Денежные средства будут освоены в течении 2016 года.</t>
      </is>
    </nc>
  </rcc>
  <rfmt sheetId="1" sqref="A339" start="0" length="0">
    <dxf>
      <border>
        <left style="thin">
          <color indexed="64"/>
        </left>
        <right style="thin">
          <color indexed="64"/>
        </right>
        <top style="thin">
          <color indexed="64"/>
        </top>
        <bottom/>
      </border>
    </dxf>
  </rfmt>
  <rfmt sheetId="1" sqref="S339" start="0" length="0">
    <dxf>
      <border>
        <left style="thin">
          <color indexed="64"/>
        </left>
        <right style="thin">
          <color indexed="64"/>
        </right>
        <top style="thin">
          <color indexed="64"/>
        </top>
        <bottom/>
      </border>
    </dxf>
  </rfmt>
  <rcc rId="800" sId="1">
    <oc r="H323">
      <f>H329+H335</f>
    </oc>
    <nc r="H323">
      <f>H329+H335+H341</f>
    </nc>
  </rcc>
  <rcc rId="801" sId="1">
    <oc r="I323">
      <f>I329+I335</f>
    </oc>
    <nc r="I323">
      <f>I329+I335+I341</f>
    </nc>
  </rcc>
  <rcc rId="802" sId="1">
    <oc r="G323">
      <f>G329+G335</f>
    </oc>
    <nc r="G323">
      <f>G329+G335+G341</f>
    </nc>
  </rcc>
  <rcc rId="803" sId="1">
    <oc r="K323">
      <f>K329+K335</f>
    </oc>
    <nc r="K323">
      <f>K329+K335+K341</f>
    </nc>
  </rcc>
  <rcc rId="804" sId="1">
    <oc r="N323">
      <f>N329+N335</f>
    </oc>
    <nc r="N323">
      <f>N329+N335+N341</f>
    </nc>
  </rcc>
  <rcc rId="805" sId="1">
    <oc r="P291">
      <f>N291/H291</f>
    </oc>
    <nc r="P291">
      <f>N291/H291</f>
    </nc>
  </rcc>
  <rcc rId="806" sId="1">
    <oc r="S291" t="inlineStr">
      <is>
        <t xml:space="preserve">В соответствии с решением Думы города от 22.12.15 № 820-V ДГ "О бюджете городского округа город Сургут на 2016 год" средства зарезервированы в бюджетной росписи департамента финансов до определения исполнителей.   </t>
      </is>
    </oc>
    <nc r="S291"/>
  </rcc>
  <rcc rId="807" sId="1">
    <nc r="S297" t="inlineStr">
      <is>
        <t xml:space="preserve">В соответствии с решением Думы города от 22.12.15 № 820-V ДГ "О бюджете городского округа город Сургут на 2016 год" средства зарезервированы в бюджетной росписи департамента финансов до определения исполнителей.   </t>
      </is>
    </nc>
  </rcc>
  <rfmt sheetId="1" sqref="S302" start="0" length="0">
    <dxf>
      <border>
        <left style="thin">
          <color indexed="64"/>
        </left>
        <right style="thin">
          <color indexed="64"/>
        </right>
        <top/>
        <bottom style="thin">
          <color indexed="64"/>
        </bottom>
      </border>
    </dxf>
  </rfmt>
  <rcc rId="808" sId="1">
    <oc r="B321" t="inlineStr">
      <is>
        <t>Содействие улучшению положения на рынке труда не занятых трудовой деятельностью и безработных граждан (ДО)</t>
      </is>
    </oc>
    <nc r="B321" t="inlineStr">
      <is>
        <t>Содействие улучшению положения на рынке труда не занятых трудовой деятельностью и безработных граждан (ДО, УПиЭ)</t>
      </is>
    </nc>
  </rcc>
  <rcc rId="809" sId="1">
    <oc r="H347">
      <f>H353</f>
    </oc>
    <nc r="H347">
      <f>H353</f>
    </nc>
  </rcc>
  <rcc rId="810" sId="1" numFmtId="4">
    <oc r="I347">
      <v>850</v>
    </oc>
    <nc r="I347">
      <f>I353</f>
    </nc>
  </rcc>
  <rcc rId="811" sId="1" numFmtId="4">
    <oc r="K347">
      <v>833.02</v>
    </oc>
    <nc r="K347">
      <f>K353</f>
    </nc>
  </rcc>
  <rcc rId="812" sId="1">
    <oc r="N347">
      <f>N353</f>
    </oc>
    <nc r="N347">
      <f>N353</f>
    </nc>
  </rcc>
  <rfmt sheetId="1" sqref="S285:S290">
    <dxf>
      <fill>
        <patternFill>
          <bgColor rgb="FFFFFF00"/>
        </patternFill>
      </fill>
    </dxf>
  </rfmt>
  <rfmt sheetId="1" sqref="A291:XFD332">
    <dxf>
      <fill>
        <patternFill>
          <bgColor rgb="FFFFFF00"/>
        </patternFill>
      </fill>
    </dxf>
  </rfmt>
  <rcv guid="{D20DFCFE-63F9-4265-B37B-4F36C46DF159}" action="delete"/>
  <rdn rId="0" localSheetId="1" customView="1" name="Z_D20DFCFE_63F9_4265_B37B_4F36C46DF159_.wvu.PrintArea" hidden="1" oldHidden="1">
    <formula>'на 01.04.2016'!$A$1:$S$1176</formula>
    <oldFormula>'на 01.04.2016'!$A$1:$S$1176</oldFormula>
  </rdn>
  <rdn rId="0" localSheetId="1" customView="1" name="Z_D20DFCFE_63F9_4265_B37B_4F36C46DF159_.wvu.Rows" hidden="1" oldHidden="1">
    <formula>'на 01.04.2016'!$303:$320</formula>
  </rdn>
  <rdn rId="0" localSheetId="1" customView="1" name="Z_D20DFCFE_63F9_4265_B37B_4F36C46DF159_.wvu.Cols" hidden="1" oldHidden="1">
    <formula>'на 01.04.2016'!$D:$F,'на 01.04.2016'!$Q:$R</formula>
    <oldFormula>'на 01.04.2016'!$D:$F,'на 01.04.2016'!$Q:$R</oldFormula>
  </rdn>
  <rdn rId="0" localSheetId="1" customView="1" name="Z_D20DFCFE_63F9_4265_B37B_4F36C46DF159_.wvu.FilterData" hidden="1" oldHidden="1">
    <formula>'на 01.04.2016'!$A$9:$T$1161</formula>
    <oldFormula>'на 01.04.2016'!$A$9:$T$1161</oldFormula>
  </rdn>
  <rdn rId="0" localSheetId="2" customView="1" name="Z_D20DFCFE_63F9_4265_B37B_4F36C46DF159_.wvu.PrintArea" hidden="1" oldHidden="1">
    <formula>перечень!$A$1:$J$33</formula>
    <oldFormula>перечень!$A$1:$J$33</oldFormula>
  </rdn>
  <rdn rId="0" localSheetId="2" customView="1" name="Z_D20DFCFE_63F9_4265_B37B_4F36C46DF159_.wvu.PrintTitles" hidden="1" oldHidden="1">
    <formula>перечень!$3:$3</formula>
    <oldFormula>перечень!$3:$3</oldFormula>
  </rdn>
  <rdn rId="0" localSheetId="2" customView="1" name="Z_D20DFCFE_63F9_4265_B37B_4F36C46DF159_.wvu.FilterData" hidden="1" oldHidden="1">
    <formula>перечень!$A$3:$D$29</formula>
    <oldFormula>перечень!$A$3:$D$29</oldFormula>
  </rdn>
  <rcv guid="{D20DFCFE-63F9-4265-B37B-4F36C46DF159}"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0" sId="1">
    <oc r="S919" t="inlineStr">
      <is>
        <t>План на 2016 год:
- 30 147,54 тыс. руб. - заработная плата;
- 10 103,2 тыс. руб. - начисления на выплаты по оплате труда.
По состоянию на 31.03.2016 кассовые расходы учреждений, подведомственных департаменту культуры, молодёжной политики и спорта составляют 5 026,70 тыс. руб.</t>
      </is>
    </oc>
    <nc r="S919" t="inlineStr">
      <is>
        <r>
          <t xml:space="preserve">План на 2016 год:
- 30 147,54 тыс. руб. - заработная плата;
- 10 103,2 тыс. руб. - начисления на выплаты по оплате труда.
По состоянию на 31.03.2016 кассовые расходы учреждений, подведомственных департаменту культуры, молодёжной политики и спорта составляют 5 026,70 тыс. руб.
</t>
        </r>
        <r>
          <rPr>
            <b/>
            <sz val="28"/>
            <color rgb="FFFF0000"/>
            <rFont val="Times New Roman"/>
            <family val="1"/>
            <charset val="204"/>
          </rPr>
          <t>ТРЕБУЕТ СВЕРКИ ОБЪЕМА АССИГНОВАНИЙ</t>
        </r>
      </is>
    </nc>
  </rcc>
  <rfmt sheetId="1" sqref="S919:S924">
    <dxf>
      <fill>
        <patternFill>
          <bgColor theme="9" tint="0.39997558519241921"/>
        </patternFill>
      </fill>
    </dxf>
  </rfmt>
  <rcv guid="{D7BC8E82-4392-4806-9DAE-D94253790B9C}" action="delete"/>
  <rdn rId="0" localSheetId="1" customView="1" name="Z_D7BC8E82_4392_4806_9DAE_D94253790B9C_.wvu.PrintArea" hidden="1" oldHidden="1">
    <formula>'на 01.04.2016'!$A$1:$CH$954</formula>
    <oldFormula>'на 01.04.2016'!$A$1:$CH$954</oldFormula>
  </rdn>
  <rdn rId="0" localSheetId="1" customView="1" name="Z_D7BC8E82_4392_4806_9DAE_D94253790B9C_.wvu.PrintTitles" hidden="1" oldHidden="1">
    <formula>'на 01.04.2016'!$7:$9</formula>
    <oldFormula>'на 01.04.2016'!$7:$9</oldFormula>
  </rdn>
  <rdn rId="0" localSheetId="1" customView="1" name="Z_D7BC8E82_4392_4806_9DAE_D94253790B9C_.wvu.Cols" hidden="1" oldHidden="1">
    <formula>'на 01.04.2016'!$D:$F,'на 01.04.2016'!$Q:$R,'на 01.04.2016'!$T:$CV</formula>
    <oldFormula>'на 01.04.2016'!$D:$F,'на 01.04.2016'!$Q:$R,'на 01.04.2016'!$T:$CV</oldFormula>
  </rdn>
  <rdn rId="0" localSheetId="1" customView="1" name="Z_D7BC8E82_4392_4806_9DAE_D94253790B9C_.wvu.FilterData" hidden="1" oldHidden="1">
    <formula>'на 01.04.2016'!$A$9:$T$1161</formula>
    <oldFormula>'на 01.04.2016'!$A$9:$T$1161</oldFormula>
  </rdn>
  <rdn rId="0" localSheetId="2" customView="1" name="Z_D7BC8E82_4392_4806_9DAE_D94253790B9C_.wvu.PrintArea" hidden="1" oldHidden="1">
    <formula>перечень!$A$1:$J$33</formula>
    <oldFormula>перечень!$A$1:$J$33</oldFormula>
  </rdn>
  <rdn rId="0" localSheetId="2" customView="1" name="Z_D7BC8E82_4392_4806_9DAE_D94253790B9C_.wvu.PrintTitles" hidden="1" oldHidden="1">
    <formula>перечень!$3:$3</formula>
    <oldFormula>перечень!$3:$3</oldFormula>
  </rdn>
  <rdn rId="0" localSheetId="2" customView="1" name="Z_D7BC8E82_4392_4806_9DAE_D94253790B9C_.wvu.FilterData" hidden="1" oldHidden="1">
    <formula>перечень!$A$3:$D$29</formula>
    <oldFormula>перечень!$A$3:$D$29</oldFormula>
  </rdn>
  <rcv guid="{D7BC8E82-4392-4806-9DAE-D94253790B9C}" action="add"/>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8" sId="1">
    <oc r="H737">
      <f>H743+H749</f>
    </oc>
    <nc r="H737">
      <f>H743+H749</f>
    </nc>
  </rcc>
  <rfmt sheetId="1" sqref="L645" start="0" length="2147483647">
    <dxf>
      <font>
        <color auto="1"/>
      </font>
    </dxf>
  </rfmt>
  <rfmt sheetId="1" sqref="K645" start="0" length="2147483647">
    <dxf>
      <font>
        <color auto="1"/>
      </font>
    </dxf>
  </rfmt>
  <rfmt sheetId="1" sqref="M645" start="0" length="2147483647">
    <dxf>
      <font>
        <color auto="1"/>
      </font>
    </dxf>
  </rfmt>
  <rfmt sheetId="1" sqref="K647:K648" start="0" length="2147483647">
    <dxf>
      <font>
        <color auto="1"/>
      </font>
    </dxf>
  </rfmt>
  <rfmt sheetId="1" sqref="L647:M648" start="0" length="2147483647">
    <dxf>
      <font>
        <color auto="1"/>
      </font>
    </dxf>
  </rfmt>
  <rfmt sheetId="1" sqref="J648" start="0" length="2147483647">
    <dxf>
      <font>
        <color auto="1"/>
      </font>
    </dxf>
  </rfmt>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163" start="0" length="2147483647">
    <dxf>
      <font>
        <color auto="1"/>
      </font>
    </dxf>
  </rfmt>
  <rfmt sheetId="1" sqref="S207:S209" start="0" length="2147483647">
    <dxf>
      <font>
        <color rgb="FFFF0000"/>
      </font>
    </dxf>
  </rfmt>
  <rcc rId="829" sId="1">
    <oc r="S137" t="inlineStr">
      <is>
        <t>ДГХ - План 5 113,76 тыс. руб. 
Зарегистрированы бюджетные обязательства на сумму 3 622,04 тыс. руб.
Оплачены коммунальные услуги за январь-февраль 2016 в сумме 1517,73 тыс. руб.
Оплата производится в соответствии с заключенным контрактом.
ДО - План 2 676,01 тыс. руб. 
Исполнено 528,68 тыс. руб.
Расходы запланированы на 1-4 кварталы 2016 года.</t>
      </is>
    </oc>
    <nc r="S137" t="inlineStr">
      <is>
        <t>ДГХ - План 5 113,76 тыс. руб. 
Зарегистрированы бюджетные обязательства на сумму 3 622,04 тыс.руб.
Оплачены коммунальные услуги за январь-февраль 2016 в сумме 1 517,73 тыс.руб.
1 491,72 тыс.руб. - планируется заключение договоров.
ДО - План 2 676,01 тыс. руб. 
Исполнено 528,68 тыс. руб.
Расходы запланированы на 1-4 кварталы 2016 года.</t>
      </is>
    </nc>
  </rcc>
  <rcc rId="830" sId="1">
    <oc r="N534">
      <f>H534</f>
    </oc>
    <nc r="N534">
      <f>H534-3132.07</f>
    </nc>
  </rcc>
  <rcc rId="831" sId="1">
    <oc r="S531" t="inlineStr">
      <is>
        <r>
          <t xml:space="preserve">МКУ "ДЭАЗиИС" - 33 026,13 тыс.руб.:
Зарегистрированы бюджетные обязательства на сумму 28 074,28 тыс.руб.:
1) заключен муниципальный контракт от 24.12.2015 № МК-39-15 с ООО "ЗСКС" на выполнение капитального ремонта МБОУ СОШ 12, корпус №2, блок Б, срок выполнения работ с 24.12.2015-09.10.2016, на сумму 15 235,89857 тыс.руб.
2) заключен муниципальный контракт от 07.10.2015 № МК-36-15 с ООО "Евро-Строй" на выполнение капитального ремонта МБОУ СОШ №19, срок выполнения работ 07.10.2015 - 22.07.2016, на сумму 12 838,384 тыс.руб.
</t>
        </r>
        <r>
          <rPr>
            <sz val="18"/>
            <color rgb="FFFF0000"/>
            <rFont val="Times New Roman"/>
            <family val="1"/>
            <charset val="204"/>
          </rPr>
          <t>Экономия в сумме 4 951,85 тыс.руб. предложена к перераспределению.</t>
        </r>
      </is>
    </oc>
    <nc r="S531" t="inlineStr">
      <is>
        <r>
          <t xml:space="preserve">МКУ "ДЭАЗиИС" - 33 026,13 тыс.руб.:
Зарегистрированы бюджетные обязательства на сумму 28 074,28 тыс.руб.:
1) заключен муниципальный контракт от 24.12.2015 № МК-39-15 с ООО "ЗСКС" на выполнение капитального ремонта МБОУ СОШ 12, корпус №2, блок Б, срок выполнения работ с 24.12.2015-09.10.2016, на сумму 15 235,89857 тыс.руб.
2) заключен муниципальный контракт от 07.10.2015 № МК-36-15 с ООО "Евро-Строй" на выполнение капитального ремонта МБОУ СОШ №19, срок выполнения работ 07.10.2015 - 22.07.2016, на сумму 12 838,384 тыс.руб.
</t>
        </r>
        <r>
          <rPr>
            <sz val="18"/>
            <color rgb="FFFF0000"/>
            <rFont val="Times New Roman"/>
            <family val="1"/>
            <charset val="204"/>
          </rPr>
          <t>Экономия в сумме 4 951,85 тыс.руб. предложена к перераспределению. 
Средства в сумме 1 819,78 тыс.руб. планируется направить на выполнение работ по модернизации системы теплоснабжения по объекту: Гаражи, ул. 30 лет Победы, 19Б (с мероприятия 3.4.3.)</t>
        </r>
      </is>
    </nc>
  </rcc>
  <rfmt sheetId="1" sqref="S531:S536" start="0" length="2147483647">
    <dxf>
      <font>
        <color auto="1"/>
      </font>
    </dxf>
  </rfmt>
  <rfmt sheetId="1" sqref="N534" start="0" length="2147483647">
    <dxf>
      <font>
        <color auto="1"/>
      </font>
    </dxf>
  </rfmt>
  <rcc rId="832" sId="1">
    <oc r="N540">
      <f>H540</f>
    </oc>
    <nc r="N540"/>
  </rcc>
  <rfmt sheetId="1" sqref="P540" start="0" length="2147483647">
    <dxf>
      <font/>
    </dxf>
  </rfmt>
  <rfmt sheetId="1" sqref="P540" start="0" length="2147483647">
    <dxf>
      <font/>
    </dxf>
  </rfmt>
  <rfmt sheetId="1" sqref="O540" start="0" length="2147483647">
    <dxf>
      <font>
        <color auto="1"/>
      </font>
    </dxf>
  </rfmt>
  <rfmt sheetId="1" sqref="P540" start="0" length="2147483647">
    <dxf>
      <font/>
    </dxf>
  </rfmt>
  <rcc rId="833" sId="1">
    <oc r="N378">
      <f>H378</f>
    </oc>
    <nc r="N378">
      <f>H378-0.24</f>
    </nc>
  </rcc>
  <rcc rId="834" sId="1">
    <oc r="S375" t="inlineStr">
      <is>
        <t>ДГХ: Постановлением АГ от 26.01.2016 № 465 внесены изменения в постановление АГ от 10.02.2014 № 916 "О порядке предоставления субсидии на возмещение затрат по отлову и содержанию безнадзорных животных". Распоряжением АГ от 18.02.2016 № 236 утверждён перечень получателей субсидии и объем предоставляемой субсидии.
Зарегистрированы бюджетные обязательства на сумму 11 601,82 тыс.руб.:
- 7/КЗ от 02.03.2015 со СГМУ КП на сумму 76,13 тыс.руб.;
- 10 от 09.03.2016 со СГМУП КП на сумму 11 525,69 тыс.руб. (ОБ - 1 062,7 тыс.руб., МБ - 10 462,99 тыс.руб.).
Произведено финансирование:
- 1 354,03 тыс.руб. - возмещены расходы за  январь-февраль 2016, в том числе 76,13 тыс.руб. - кредиторская задолженность 2015 года.
УБУиО: 29,30 тыс.руб. запланированы  на оплату труда работнику за выполнение функции по учету. Срок оплаты - декабрь 2016 года.</t>
      </is>
    </oc>
    <nc r="S375" t="inlineStr">
      <is>
        <r>
          <t xml:space="preserve">ДГХ: Постановлением АГ от 26.01.2016 № 465 внесены изменения в постановление АГ от 10.02.2014 № 916 "О порядке предоставления субсидии на возмещение затрат по отлову и содержанию безнадзорных животных". Распоряжением АГ от 18.02.2016 № 236 утверждён перечень получателей субсидии и объем предоставляемой субсидии.
Зарегистрированы бюджетные обязательства на сумму 11 601,82 тыс.руб.:
- 7/КЗ от 02.03.2015 со СГМУ КП на сумму 76,13 тыс.руб.;
- 10 от 09.03.2016 со СГМУП КП на сумму 11 525,69 тыс.руб. (ОБ - 1 062,7 тыс.руб., МБ - 10 462,99 тыс.руб.).
</t>
        </r>
        <r>
          <rPr>
            <b/>
            <i/>
            <sz val="18"/>
            <rFont val="Times New Roman"/>
            <family val="1"/>
            <charset val="204"/>
          </rPr>
          <t>0,24 тыс.руб. - нераспределенный объем субсидии до определения получателей субсидии.</t>
        </r>
        <r>
          <rPr>
            <sz val="18"/>
            <rFont val="Times New Roman"/>
            <family val="1"/>
            <charset val="204"/>
          </rPr>
          <t xml:space="preserve">
Произведено финансирование:
- 1 354,03 тыс.руб. - возмещены расходы за  январь-февраль 2016, в том числе 76,13 тыс.руб. - кредиторская задолженность 2015 года.
УБУиО: 29,30 тыс.руб. запланированы  на оплату труда работнику за выполнение функции по учету. Срок оплаты - декабрь 2016 года.</t>
        </r>
      </is>
    </nc>
  </rcc>
  <rfmt sheetId="1" sqref="O363" start="0" length="2147483647">
    <dxf>
      <font>
        <color auto="1"/>
      </font>
    </dxf>
  </rfmt>
  <rfmt sheetId="1" sqref="O365" start="0" length="2147483647">
    <dxf>
      <font>
        <color auto="1"/>
      </font>
    </dxf>
  </rfmt>
  <rcc rId="835" sId="1">
    <oc r="S889" t="inlineStr">
      <is>
        <r>
          <rPr>
            <sz val="18"/>
            <color rgb="FFFF0000"/>
            <rFont val="Times New Roman"/>
            <family val="1"/>
            <charset val="204"/>
          </rPr>
          <t xml:space="preserve">Соглашение о предоставлении в 2016 году бюджету муниципального образования ХМАО - Югры городской округ город Сургут субсидии на развитие общественной инфраструктуры  и реализацию приоритетных направлений развития муниципальных образований автономного округа между Департаментом финансов ХМАО – Югры и Администрацией города находится на стадии подписания:
- подписано Главой города;
- направлено 16.02.2016 в Департамент финансов ХМАО – Югры для подписания. </t>
        </r>
        <r>
          <rPr>
            <sz val="18"/>
            <rFont val="Times New Roman"/>
            <family val="1"/>
            <charset val="204"/>
          </rPr>
          <t xml:space="preserve">
          </t>
        </r>
        <r>
          <rPr>
            <sz val="18"/>
            <color theme="8" tint="-0.499984740745262"/>
            <rFont val="Times New Roman"/>
            <family val="1"/>
            <charset val="204"/>
          </rPr>
          <t xml:space="preserve">                                              
</t>
        </r>
        <r>
          <rPr>
            <sz val="18"/>
            <color theme="1"/>
            <rFont val="Times New Roman"/>
            <family val="1"/>
            <charset val="204"/>
          </rPr>
          <t>Заключено соглашение от 29.12.2015 № 12/15-0517/7 о предоставлении субсидии из бюджета ХМАО – Югры бюджету муниципального образования ХМАО – Югры на софинансирование расходных обязательств на повышение оплаты труда педагогических работников муниципальных образовательных организаций дополнительного образования детей между Департаментом образования и молодежной политики ХМАО – Югры и Администрацией города.</t>
        </r>
      </is>
    </oc>
    <nc r="S889" t="inlineStr">
      <is>
        <r>
          <rPr>
            <sz val="18"/>
            <color rgb="FFFF0000"/>
            <rFont val="Times New Roman"/>
            <family val="1"/>
            <charset val="204"/>
          </rPr>
          <t xml:space="preserve">Заключено соглашение от 24.02.2016 № 2 о предоставлении в 2016 году бюджету муниципального образования ХМАО - Югры городской округ город Сургут субсидии на развитие общественной инфраструктуры  и реализацию приоритетных направлений развития муниципальных образований автономного округа между Департаментом финансов ХМАО – Югры и Администрацией города. </t>
        </r>
        <r>
          <rPr>
            <sz val="18"/>
            <rFont val="Times New Roman"/>
            <family val="1"/>
            <charset val="204"/>
          </rPr>
          <t xml:space="preserve">
          </t>
        </r>
        <r>
          <rPr>
            <sz val="18"/>
            <color theme="8" tint="-0.499984740745262"/>
            <rFont val="Times New Roman"/>
            <family val="1"/>
            <charset val="204"/>
          </rPr>
          <t xml:space="preserve">                                              
</t>
        </r>
        <r>
          <rPr>
            <sz val="18"/>
            <color theme="1"/>
            <rFont val="Times New Roman"/>
            <family val="1"/>
            <charset val="204"/>
          </rPr>
          <t>Заключено соглашение от 29.12.2015 № 12/15-0517/7 о предоставлении субсидии из бюджета ХМАО – Югры бюджету муниципального образования ХМАО – Югры на софинансирование расходных обязательств на повышение оплаты труда педагогических работников муниципальных образовательных организаций дополнительного образования детей между Департаментом образования и молодежной политики ХМАО – Югры и Администрацией города.</t>
        </r>
      </is>
    </nc>
  </rcc>
  <rfmt sheetId="1" sqref="S889:S894" start="0" length="2147483647">
    <dxf>
      <font>
        <color auto="1"/>
      </font>
    </dxf>
  </rfmt>
  <rfmt sheetId="1" sqref="S889:S894">
    <dxf>
      <fill>
        <patternFill>
          <bgColor rgb="FFFFFF00"/>
        </patternFill>
      </fill>
    </dxf>
  </rfmt>
  <rcc rId="836" sId="1">
    <oc r="S907" t="inlineStr">
      <is>
        <r>
          <t xml:space="preserve">В соответствии с планом-графиком </t>
        </r>
        <r>
          <rPr>
            <sz val="18"/>
            <color rgb="FFFF0000"/>
            <rFont val="Times New Roman"/>
            <family val="1"/>
            <charset val="204"/>
          </rPr>
          <t xml:space="preserve">срок размещения заказа  - март 2016, </t>
        </r>
        <r>
          <rPr>
            <sz val="18"/>
            <rFont val="Times New Roman"/>
            <family val="2"/>
            <charset val="204"/>
          </rPr>
          <t>срок исполнения контракта - декабрь 2016.  Расходы запланированы на 2-4 кварталы 2016 года.</t>
        </r>
      </is>
    </oc>
    <nc r="S907" t="inlineStr">
      <is>
        <t>В соответствии с планом-графиком срок размещения заказа  - апрель 2016, срок исполнения контракта - декабрь 2016.  Расходы запланированы на 2-4 кварталы 2016 года.</t>
      </is>
    </nc>
  </rcc>
  <rcc rId="837" sId="1">
    <oc r="S155" t="inlineStr">
      <is>
        <t>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 
В 2016 году планируется выполнить ремонт в 5 квартирах. Расходы запланированы на 2-4 кварталы 2016 года. В соответствии с планом графиком сроки  размещения заказа:
- июнь 2016 (ремонт 2 квартир на сумму 870,07 тыс.руб.), срок исполнения контракта  - сентябрь 2016; 
- август 2016 (ремонт 3 квартир на сумму 2 067,84 тыс.руб.), срок исполнения контракта  - декабрь 2016.
Заключен договор от 21.03.2016 № 61 с ООО "ИЦ Сургутстройцена" на выполнение работ по проверке сметы на ремонт жилого помещения пр.Комсомольский,44/2 кв.59 (для детей сирот и детей, оставшихся без попечения родителей) с 21.03.16-30.03.16, на сумму 3,03 тыс.руб.</t>
      </is>
    </oc>
    <nc r="S155" t="inlineStr">
      <is>
        <r>
          <t>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 
В 2016 году планируется выполнить ремонт в 5 квартирах. Расходы запланированы на 2-4 кварталы 2016 года.
В соответствии с планом графиком сроки  размещения заказа:
- июнь 2016 (ремонт 2 квартир на сумму 870,07 тыс.руб.), срок исполнения контракта  - сентябрь 2016; 
- август 2016 (ремонт 3 квартир на сумму 2 067,84 тыс.руб.), срок исполнения контракта  - декабрь 2016.
Заключен договор от 21.03.2016 № 61 с ООО "ИЦ Сургутстройцена" на выполнение работ по проверке сметы на ремонт жилого помещения пр.Комсомольский,44/2 кв.59 (для детей сирот и детей, оставшихся без попечения родителей) с 21.03.16-30.03.16, на сумму 3,03 тыс.руб.</t>
        </r>
        <r>
          <rPr>
            <sz val="17"/>
            <color rgb="FFFF0000"/>
            <rFont val="Times New Roman"/>
            <family val="1"/>
            <charset val="204"/>
          </rPr>
          <t xml:space="preserve">
26,92 тыс.руб. - средства предусмотренные на проверку смет.</t>
        </r>
      </is>
    </nc>
  </rcc>
  <rcv guid="{D20DFCFE-63F9-4265-B37B-4F36C46DF159}" action="delete"/>
  <rdn rId="0" localSheetId="1" customView="1" name="Z_D20DFCFE_63F9_4265_B37B_4F36C46DF159_.wvu.PrintArea" hidden="1" oldHidden="1">
    <formula>'на 01.04.2016'!$A$1:$S$1176</formula>
    <oldFormula>'на 01.04.2016'!$A$1:$S$1176</oldFormula>
  </rdn>
  <rdn rId="0" localSheetId="1" customView="1" name="Z_D20DFCFE_63F9_4265_B37B_4F36C46DF159_.wvu.Rows" hidden="1" oldHidden="1">
    <formula>'на 01.04.2016'!$303:$320</formula>
    <oldFormula>'на 01.04.2016'!$303:$320</oldFormula>
  </rdn>
  <rdn rId="0" localSheetId="1" customView="1" name="Z_D20DFCFE_63F9_4265_B37B_4F36C46DF159_.wvu.Cols" hidden="1" oldHidden="1">
    <formula>'на 01.04.2016'!$D:$F,'на 01.04.2016'!$Q:$R</formula>
    <oldFormula>'на 01.04.2016'!$D:$F,'на 01.04.2016'!$Q:$R</oldFormula>
  </rdn>
  <rdn rId="0" localSheetId="1" customView="1" name="Z_D20DFCFE_63F9_4265_B37B_4F36C46DF159_.wvu.FilterData" hidden="1" oldHidden="1">
    <formula>'на 01.04.2016'!$A$9:$T$1161</formula>
    <oldFormula>'на 01.04.2016'!$A$9:$T$1161</oldFormula>
  </rdn>
  <rdn rId="0" localSheetId="2" customView="1" name="Z_D20DFCFE_63F9_4265_B37B_4F36C46DF159_.wvu.PrintArea" hidden="1" oldHidden="1">
    <formula>перечень!$A$1:$J$33</formula>
    <oldFormula>перечень!$A$1:$J$33</oldFormula>
  </rdn>
  <rdn rId="0" localSheetId="2" customView="1" name="Z_D20DFCFE_63F9_4265_B37B_4F36C46DF159_.wvu.PrintTitles" hidden="1" oldHidden="1">
    <formula>перечень!$3:$3</formula>
    <oldFormula>перечень!$3:$3</oldFormula>
  </rdn>
  <rdn rId="0" localSheetId="2" customView="1" name="Z_D20DFCFE_63F9_4265_B37B_4F36C46DF159_.wvu.FilterData" hidden="1" oldHidden="1">
    <formula>перечень!$A$3:$D$29</formula>
    <oldFormula>перечень!$A$3:$D$29</oldFormula>
  </rdn>
  <rcv guid="{D20DFCFE-63F9-4265-B37B-4F36C46DF159}"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 sId="1" numFmtId="4">
    <oc r="I592">
      <v>2179</v>
    </oc>
    <nc r="I592">
      <v>2500</v>
    </nc>
  </rcc>
  <rcc rId="50" sId="1" numFmtId="4">
    <oc r="K591">
      <v>1589.05</v>
    </oc>
    <nc r="K591">
      <v>2686.47</v>
    </nc>
  </rcc>
  <rcc rId="51" sId="1" numFmtId="4">
    <oc r="K592">
      <v>1751.69</v>
    </oc>
    <nc r="K592">
      <v>2500</v>
    </nc>
  </rcc>
  <rcc rId="52" sId="1">
    <oc r="S590" t="inlineStr">
      <is>
        <t>Кассовый план I кв. - 7 650,39 тыс. руб. По состоянию на 01.03.2016 произведена выплата заработной платы за январь и первую половину февраля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oc>
    <nc r="S590" t="inlineStr">
      <is>
        <t xml:space="preserve">
Кассовый план I кв. - 7 659,75 тыс.руб.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nc>
  </rcc>
  <rcc rId="53" sId="1" numFmtId="4">
    <oc r="I574">
      <v>1461</v>
    </oc>
    <nc r="I574">
      <v>1791</v>
    </nc>
  </rcc>
  <rcc rId="54" sId="1" numFmtId="4">
    <oc r="K574">
      <v>1211.8699999999999</v>
    </oc>
    <nc r="K574">
      <v>1740.24</v>
    </nc>
  </rcc>
  <rcc rId="55" sId="1">
    <oc r="S572" t="inlineStr">
      <is>
        <t>Кассовый план I кв. - 2 270,20 тыс. руб. По состоянию на 01.03.2016 произведена выплата заработной платы за январь и первую половину февраля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oc>
    <nc r="S572" t="inlineStr">
      <is>
        <t>Кассовый план I кв. - 2 270,20 тыс.руб.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nc>
  </rcc>
  <rcc rId="56" sId="1" numFmtId="4">
    <oc r="I157">
      <v>13951.7</v>
    </oc>
    <nc r="I157">
      <v>20927.7</v>
    </nc>
  </rcc>
  <rcc rId="57" sId="1" numFmtId="4">
    <oc r="K157">
      <v>7330.66</v>
    </oc>
    <nc r="K157">
      <v>14530.05</v>
    </nc>
  </rcc>
  <rcc rId="58" sId="1">
    <oc r="S155" t="inlineStr">
      <is>
        <t>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 
В 2016 году планируется выполнить ремонт 5 квартир. Расходы запланированы на 2-4 кварталы 2016 года. В соответствии с планом графиком срок размещения заказа - август 2016 (ремонт 3 квартир на сумму 2 067,84 тыс. руб.), срок исполнения контракта  - декабрь 2016 года.</t>
      </is>
    </oc>
    <nc r="S155" t="inlineStr">
      <is>
        <t>По состоянию на 01.04.2016 произведена выплата вознаграждения приемным родителям за январь-февраль 2016 года.
Ежемесячная выплата вознаграждения приемным родителям производится планомерно в течение всего финансового года.  
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t>
      </is>
    </nc>
  </rcc>
  <rcc rId="59" sId="1" numFmtId="4">
    <oc r="I181">
      <v>2423</v>
    </oc>
    <nc r="I181">
      <v>2929</v>
    </nc>
  </rcc>
  <rcc rId="60" sId="1" numFmtId="4">
    <oc r="K181">
      <v>1796.69</v>
    </oc>
    <nc r="K181">
      <v>2854.24</v>
    </nc>
  </rcc>
  <rcc rId="61" sId="1">
    <oc r="S179" t="inlineStr">
      <is>
        <t>Кассовый план I кв. - 4 391,28 тыс. руб. По состоянию на 01.03.2016 произведена выплата заработной платы за январь и первую половину февраля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oc>
    <nc r="S179" t="inlineStr">
      <is>
        <t>Кассовый план I кв. - 4 391,28 тыс.руб.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nc>
  </rcc>
  <rcc rId="62" sId="1" numFmtId="4">
    <oc r="I163">
      <v>11300</v>
    </oc>
    <nc r="I163">
      <v>21000</v>
    </nc>
  </rcc>
  <rcc rId="63" sId="1" numFmtId="4">
    <oc r="K163">
      <v>10756.05</v>
    </oc>
    <nc r="K163">
      <v>16975.52</v>
    </nc>
  </rcc>
  <rcc rId="64" sId="1">
    <oc r="S161" t="inlineStr">
      <is>
        <t>Кассовый план I кв. - 19 403,13 тыс. руб. По состоянию на 01.03.2016 произведена выплата заработной платы за январь и первую половину февраля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oc>
    <nc r="S161" t="inlineStr">
      <is>
        <t>Кассовый план I кв. - 19 403,13 тыс.руб.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nc>
  </rcc>
  <rcc rId="65" sId="1">
    <oc r="S410" t="inlineStr">
      <is>
        <t>Заключены муниципальные контракты и договора на первоочередные работы, услуги, закупку товаров. Закупки запланированные на 2016 год осуществляются в соответствии с план-графиком.
В 2016 году из средств окружного бюджета предусмотрены расходы на приобретение конвертов и бумаги в  целях реализации полномочий, указанных в пунктах 3.1, 3.2 статьи 2 Закона Ханты-Мансийского автономного округа – Югры от 31.03.2009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is>
    </oc>
    <nc r="S410" t="inlineStr">
      <is>
        <t>Заключены муниципальные контракты и договора на первоочередные работы, услуги, закупку товаров. Закупки запланированные на 2016 год осуществляются в соответствии с план-графиком.
В 2016 году из средств окружного бюджета предусмотрены расходы на приобретение конвертов и бумаги в  целях реализации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is>
    </nc>
  </rcc>
  <rcft rId="10" sheetId="1"/>
  <rcc rId="66" sId="1">
    <oc r="S320" t="inlineStr">
      <is>
        <t>Кассовый план I кв. - 1 815,35 тыс. руб. По состоянию на 01.03.2016 произведена выплата заработной платы за январь и первую половину февраля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oc>
    <nc r="S320" t="inlineStr">
      <is>
        <t>Кассовый план I кв. - 1 815,35 тыс.руб.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nc>
  </rcc>
  <rcft rId="13" sheetId="1"/>
  <rcv guid="{CB1A56DC-A135-41E6-8A02-AE4E518C879F}" action="delete"/>
  <rdn rId="0" localSheetId="1" customView="1" name="Z_CB1A56DC_A135_41E6_8A02_AE4E518C879F_.wvu.FilterData" hidden="1" oldHidden="1">
    <formula>'на 01.04.2016'!$A$9:$T$1124</formula>
  </rdn>
  <rdn rId="0" localSheetId="2" customView="1" name="Z_CB1A56DC_A135_41E6_8A02_AE4E518C879F_.wvu.PrintArea" hidden="1" oldHidden="1">
    <formula>перечень!$A$1:$J$33</formula>
  </rdn>
  <rdn rId="0" localSheetId="2" customView="1" name="Z_CB1A56DC_A135_41E6_8A02_AE4E518C879F_.wvu.PrintTitles" hidden="1" oldHidden="1">
    <formula>перечень!$3:$3</formula>
  </rdn>
  <rdn rId="0" localSheetId="2" customView="1" name="Z_CB1A56DC_A135_41E6_8A02_AE4E518C879F_.wvu.FilterData" hidden="1" oldHidden="1">
    <formula>перечень!$A$3:$D$29</formula>
  </rdn>
  <rcv guid="{CB1A56DC-A135-41E6-8A02-AE4E518C879F}" action="add"/>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5" sId="1">
    <oc r="S155" t="inlineStr">
      <is>
        <r>
          <t>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 
В 2016 году планируется выполнить ремонт в 5 квартирах. Расходы запланированы на 2-4 кварталы 2016 года.
В соответствии с планом графиком сроки  размещения заказа:
- июнь 2016 (ремонт 2 квартир на сумму 870,07 тыс.руб.), срок исполнения контракта  - сентябрь 2016; 
- август 2016 (ремонт 3 квартир на сумму 2 067,84 тыс.руб.), срок исполнения контракта  - декабрь 2016.
Заключен договор от 21.03.2016 № 61 с ООО "ИЦ Сургутстройцена" на выполнение работ по проверке сметы на ремонт жилого помещения пр.Комсомольский,44/2 кв.59 (для детей сирот и детей, оставшихся без попечения родителей) с 21.03.16-30.03.16, на сумму 3,03 тыс.руб.</t>
        </r>
        <r>
          <rPr>
            <sz val="17"/>
            <color rgb="FFFF0000"/>
            <rFont val="Times New Roman"/>
            <family val="1"/>
            <charset val="204"/>
          </rPr>
          <t xml:space="preserve">
26,92 тыс.руб. - средства предусмотренные на проверку смет.</t>
        </r>
      </is>
    </oc>
    <nc r="S155" t="inlineStr">
      <is>
        <r>
          <t>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 
В 2016 году планируется выполнить ремонт в 5 квартирах. Расходы запланированы на 2-4 кварталы 2016 года.
В соответствии с планом графиком сроки  размещения заказа:
- июнь 2016 (ремонт 2 квартир на сумму 870,07 тыс.руб.), срок исполнения контракта  - сентябрь 2016; 
- август 2016 (ремонт 3 квартир на сумму 2 067,84 тыс.руб.), срок исполнения контракта  - декабрь 2016.
Заключен договор от 21.03.2016 № 61 с ООО "ИЦ Сургутстройцена" на выполнение работ по проверке сметы на ремонт жилого помещения пр.Комсомольский,44/2 кв.59 (для детей сирот и детей, оставшихся без попечения родителей) с 21.03.16-30.03.16, на сумму 3,03 тыс.руб.</t>
        </r>
        <r>
          <rPr>
            <sz val="17"/>
            <color rgb="FFFF0000"/>
            <rFont val="Times New Roman"/>
            <family val="1"/>
            <charset val="204"/>
          </rPr>
          <t xml:space="preserve">
27,55 тыс.руб. - средства предусмотренные на проверку смет.</t>
        </r>
      </is>
    </nc>
  </rcc>
  <rfmt sheetId="1" sqref="S35:S40">
    <dxf>
      <fill>
        <patternFill>
          <bgColor rgb="FFFFFF00"/>
        </patternFill>
      </fill>
    </dxf>
  </rfmt>
  <rfmt sheetId="1" sqref="S393" start="0" length="0">
    <dxf>
      <font>
        <sz val="18"/>
        <color rgb="FFFF0000"/>
      </font>
    </dxf>
  </rfmt>
  <rcc rId="846" sId="1">
    <oc r="S919" t="inlineStr">
      <is>
        <r>
          <t xml:space="preserve">План на 2016 год:
- 30 147,54 тыс. руб. - заработная плата;
- 10 103,2 тыс. руб. - начисления на выплаты по оплате труда.
По состоянию на 31.03.2016 кассовые расходы учреждений, подведомственных департаменту культуры, молодёжной политики и спорта составляют 5 026,70 тыс. руб.
</t>
        </r>
        <r>
          <rPr>
            <b/>
            <sz val="28"/>
            <color rgb="FFFF0000"/>
            <rFont val="Times New Roman"/>
            <family val="1"/>
            <charset val="204"/>
          </rPr>
          <t>ТРЕБУЕТ СВЕРКИ ОБЪЕМА АССИГНОВАНИЙ</t>
        </r>
      </is>
    </oc>
    <nc r="S919" t="inlineStr">
      <is>
        <t>План на 2016 год:
- 30 147,54 тыс. руб. - заработная плата;
- 10 103,2 тыс. руб. - начисления на выплаты по оплате труда.
По состоянию на 31.03.2016 кассовые расходы учреждений, подведомственных департаменту культуры, молодёжной политики и спорта составляют 5 026,70 тыс. руб.</t>
      </is>
    </nc>
  </rcc>
  <rfmt sheetId="1" sqref="A919:XFD924">
    <dxf>
      <fill>
        <patternFill>
          <bgColor rgb="FFFFFF00"/>
        </patternFill>
      </fill>
    </dxf>
  </rfmt>
  <rfmt sheetId="1" sqref="S207:S209" start="0" length="2147483647">
    <dxf>
      <font>
        <color auto="1"/>
      </font>
    </dxf>
  </rfmt>
  <rcc rId="847" sId="1">
    <oc r="S393" t="inlineStr">
      <is>
        <t>Соглашение о предоставлении субсидий из бюджета автономного округа бюджетам муниципальных образований автономного округа для реализации полномочий в области строительства, градостроительной деятельности и жилищных отношений по мероприятиям "Приобретения жилья", "Ликвидация и расселение приспособленных для проживания строений (балочных массивов)" между Департамент строительства ХМАО - Югры и муниципальным образованием находится на стадии подписания:
- подписано Главой города:
- направлено письмом от 16.02.2016 № 02-02-976/16 в Департамент строительства ХМАО - Югры для дальнейшего подписания.</t>
      </is>
    </oc>
    <nc r="S393" t="inlineStr">
      <is>
        <t>Соглашение о предоставлении субсидий из бюджета автономного округа бюджетам муниципальных образований автономного округа для реализации полномочий в области строительства, градостроительной деятельности и жилищных отношений по мероприятиям "Приобретения жилья", "Ликвидация и расселение приспособленных для проживания строений (балочных массивов)" между Департамент строительства ХМАО - Югры и муниципальным образованием находится на стадии подписания:
- подписано Главой города:
- направлено письмом от 16.02.2016 № 02-02-976/16 в Департамент строительства ХМАО - Югры для дальнейшего подписания. Посостоянию на 01.04.2016 подписанное соглашение не поступало.</t>
      </is>
    </nc>
  </rcc>
  <rfmt sheetId="1" sqref="S1:S1048576">
    <dxf>
      <fill>
        <patternFill>
          <bgColor theme="0"/>
        </patternFill>
      </fill>
    </dxf>
  </rfmt>
  <rfmt sheetId="1" sqref="A895:XFD924">
    <dxf>
      <fill>
        <patternFill>
          <bgColor theme="0"/>
        </patternFill>
      </fill>
    </dxf>
  </rfmt>
  <rfmt sheetId="1" sqref="A777:XFD884">
    <dxf>
      <fill>
        <patternFill>
          <bgColor theme="0"/>
        </patternFill>
      </fill>
    </dxf>
  </rfmt>
  <rfmt sheetId="1" sqref="A591:XFD632">
    <dxf>
      <fill>
        <patternFill>
          <bgColor theme="0"/>
        </patternFill>
      </fill>
    </dxf>
  </rfmt>
  <rfmt sheetId="1" sqref="A477:XFD584">
    <dxf>
      <fill>
        <patternFill>
          <bgColor theme="0"/>
        </patternFill>
      </fill>
    </dxf>
  </rfmt>
  <rfmt sheetId="1" sqref="A399:XFD470">
    <dxf>
      <fill>
        <patternFill>
          <bgColor theme="0"/>
        </patternFill>
      </fill>
    </dxf>
  </rfmt>
  <rfmt sheetId="1" sqref="A363:XFD380">
    <dxf>
      <fill>
        <patternFill>
          <bgColor theme="0"/>
        </patternFill>
      </fill>
    </dxf>
  </rfmt>
  <rfmt sheetId="1" sqref="A291:XFD356">
    <dxf>
      <fill>
        <patternFill>
          <bgColor theme="0"/>
        </patternFill>
      </fill>
    </dxf>
  </rfmt>
  <rfmt sheetId="1" sqref="A279:XFD284">
    <dxf>
      <fill>
        <patternFill>
          <bgColor theme="0"/>
        </patternFill>
      </fill>
    </dxf>
  </rfmt>
  <rfmt sheetId="1" sqref="A213:XFD260">
    <dxf>
      <fill>
        <patternFill>
          <bgColor theme="0"/>
        </patternFill>
      </fill>
    </dxf>
  </rfmt>
  <rfmt sheetId="1" sqref="A149:XFD202">
    <dxf>
      <fill>
        <patternFill>
          <bgColor theme="0"/>
        </patternFill>
      </fill>
    </dxf>
  </rfmt>
  <rfmt sheetId="1" sqref="A41:XFD142">
    <dxf>
      <fill>
        <patternFill>
          <bgColor theme="0"/>
        </patternFill>
      </fill>
    </dxf>
  </rfmt>
  <rfmt sheetId="1" sqref="A29:XFD34">
    <dxf>
      <fill>
        <patternFill>
          <bgColor theme="0"/>
        </patternFill>
      </fill>
    </dxf>
  </rfmt>
  <rcc rId="848" sId="1">
    <oc r="S429" t="inlineStr">
      <is>
        <t>Для формирования фонда социального использования 25.12.2015  было объявлено два  электронных аукциона на приобретение жилых помещений в многоквартирном жилом доме, общей площадью 15 046,40 кв.м. и 7 460,80 кв.м.
 По итогам электронных аукционов 11.02.2016 заключены контракты с ООО "УК"Центр Менеджмент" №1/2016 на сумму 392 654, 44320 тыс.р. (лимит 2016г - 305699,3931 тыс.руб), и контракт №2/2016 на сумму 791 876, 98560 тыс.р.(лимит 2016г 616512,156 тыс.руб), сроком действия до 30.03.2017г. По условиям контрактов произведен авансовый платеж в размере 70% стоимости контрактов.                              Приведение утвержденного плана в соответствии с уточненным вынесено на рассмотрение заседания ДГ, которое состоится в апреле.</t>
      </is>
    </oc>
    <nc r="S429" t="inlineStr">
      <is>
        <t>Для формирования фонда социального использования 25.12.2015  было объявлено два  электронных аукциона на приобретение жилых помещений в многоквартирном жилом доме, общей площадью 15 046,40 кв.м. и 7 460,80 кв.м.
 По итогам электронных аукционов 11.02.2016 заключены контракты с ООО "УК"Центр Менеджмент" №1/2016 на сумму 392 654, 44320 тыс.р. (лимит 2016г - 305699,3931 тыс.руб), и контракт №2/2016 на сумму 791 876, 98560 тыс.р.(лимит 2016г 616512,156 тыс.руб), сроком действия до 30.03.2017г. По условиям контрактов произведен авансовый платеж в размере 70% стоимости контрактов.                              
Приведение утвержденного плана в соответствии с уточненным вынесено на рассмотрение заседания ДГ, которое состоится в апреле.</t>
      </is>
    </nc>
  </rcc>
  <rcc rId="849" sId="1">
    <oc r="S207" t="inlineStr">
      <is>
        <t>Соглашение "О сотрудничестве в сфере реализации государственной программы Ханты-Мансийского автономного округа-Югры "Развитие культуры и туризма в Ханты-Мансийском автономном округе-Югре на 2016-2020 годы между Департаментом культуры ХМАО – Югры и Администрацией города находится на стадии подписания:
- подписано Главой города;
- направлено письмом от 24.02.2016 № 04-01-07-661/16  в Департамент культуры ХМАО – Югры для подписания.</t>
      </is>
    </oc>
    <nc r="S207" t="inlineStr">
      <is>
        <t>Заключено соглашение от 14.03.2016 № 35 "О сотрудничестве в сфере реализации государственной программы Ханты-Мансийского автономного округа-Югры "Развитие культуры и туризма в Ханты-Мансийском автономном округе-Югре на 2016-2020 годы" в 2016 году" между Департаментом культуры ХМАО – Югры и Администрацией города.</t>
      </is>
    </nc>
  </rcc>
  <rfmt sheetId="1" sqref="S597" start="0" length="0">
    <dxf>
      <font>
        <sz val="18"/>
        <color auto="1"/>
      </font>
    </dxf>
  </rfmt>
  <rcc rId="850" sId="1">
    <oc r="S597" t="inlineStr">
      <is>
        <t>Из бюджета муниципального образования - 15 085,66 тыс. руб., из них 675,00 тыс. руб. в части софинансирования:
1) Техническое обслуживание АПК "Безопасный город" - 14 896,94 тыс. руб.:
 - заключён контракт №  1-16-МК от 07.12.2015 на 1 полугодие 2016 года на сумму 13 007,42 тыс. руб. за счёт бюджета МО, из них 486,30 тыс. руб. за счёт софинансирования.
По состоянию на 01.04.2016 оплата произведена в размере 4335,81 тыс. руб.
 - 1 889,52 тыс. руб. - после выделения дополнительного финансирования на содержание АПК "Безопасный город" во 2 полугодии будет организован аукцион, ориентировочные сроки заключения контракта июнь 2016 года. 
2) Приобретение расходных материалов и запасных частей для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- 188,72 тыс. руб.
Субсидия из бюджета автономного округа - 2 700 тыс. руб.:
1) Услуги по приему, обработке и доставке заказных писем с уведомлением: 
 - заключён контракт № 6-16-МК от 01.02.2016 на 1 734,15 тыс. руб.; 
- 35,55 тыс. руб. планируется заключение договора на март 2016 года, оплата- июль 2016 года.
 2) Приобретение бумаги и конвертов для рассылки писем:
 - 230,30 тыс. руб. - аукцион запланирован на май 2016 года, заключение контракта - июнь 2016 года, оплата - июль 2016 года.
3) Приобретение расходных материалов и запасных частей для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- 700 тыс. руб.</t>
      </is>
    </oc>
    <nc r="S597" t="inlineStr">
      <is>
        <r>
          <t xml:space="preserve">План на 2016 год - 17 785,66 тыс. руб., в том числе:
1) Техническое обслуживание АПК "Безопасный город" - </t>
        </r>
        <r>
          <rPr>
            <sz val="18"/>
            <color rgb="FFFF0000"/>
            <rFont val="Times New Roman"/>
            <family val="1"/>
            <charset val="204"/>
          </rPr>
          <t xml:space="preserve">15 162,79 </t>
        </r>
        <r>
          <rPr>
            <sz val="18"/>
            <rFont val="Times New Roman"/>
            <family val="1"/>
            <charset val="204"/>
          </rPr>
          <t xml:space="preserve">тыс. руб.:
</t>
        </r>
        <r>
          <rPr>
            <sz val="18"/>
            <color rgb="FF7030A0"/>
            <rFont val="Times New Roman"/>
            <family val="1"/>
            <charset val="204"/>
          </rPr>
          <t xml:space="preserve"> - 13 007,42</t>
        </r>
        <r>
          <rPr>
            <sz val="18"/>
            <rFont val="Times New Roman"/>
            <family val="1"/>
            <charset val="204"/>
          </rPr>
          <t xml:space="preserve"> тыс. руб. - заключён контракт №  1-16-МК от 07.12.2015 на 1 полугодие 2016 года за счёт бюджета МО (из них 486,30 тыс. руб. за счёт софинансирования). Оплата ежемесячная в размере 2167,90 тыс. руб., на 01.04.2016 произведена оплата  в размере - 4335,81 тыс. руб.;
</t>
        </r>
        <r>
          <rPr>
            <sz val="18"/>
            <color rgb="FF7030A0"/>
            <rFont val="Times New Roman"/>
            <family val="1"/>
            <charset val="204"/>
          </rPr>
          <t xml:space="preserve"> - 2 155,37 </t>
        </r>
        <r>
          <rPr>
            <sz val="18"/>
            <rFont val="Times New Roman"/>
            <family val="1"/>
            <charset val="204"/>
          </rPr>
          <t xml:space="preserve">тыс. руб. - запланировано заключение контракта (1889,52 тыс. руб. бюджет МО; 265,85 тыс. руб. - бюджет ХМАО). Ориетировочные сроки: проведение аукциона аукцион - май 2016 года, заключение контракта - июнь 2016 года. 
2)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t>
        </r>
        <r>
          <rPr>
            <sz val="18"/>
            <color rgb="FF7030A0"/>
            <rFont val="Times New Roman"/>
            <family val="1"/>
            <charset val="204"/>
          </rPr>
          <t xml:space="preserve">188,72 </t>
        </r>
        <r>
          <rPr>
            <sz val="18"/>
            <rFont val="Times New Roman"/>
            <family val="1"/>
            <charset val="204"/>
          </rPr>
          <t>тыс. руб.
3) Услуги по приему, обработке и доставке заказных писем с уведомлением  
 - заключён контракт № 6-16-МК от 01.02.2016 на</t>
        </r>
        <r>
          <rPr>
            <sz val="18"/>
            <color rgb="FF7030A0"/>
            <rFont val="Times New Roman"/>
            <family val="1"/>
            <charset val="204"/>
          </rPr>
          <t xml:space="preserve"> 1 734,15 </t>
        </r>
        <r>
          <rPr>
            <sz val="18"/>
            <rFont val="Times New Roman"/>
            <family val="1"/>
            <charset val="204"/>
          </rPr>
          <t xml:space="preserve">тыс. руб.
На 30.03.2016 обработано и доставлено 6 748 заказных писем на сумму 402,25 тыс. руб. Документы на оплату направлены 30.03.2016.
3)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t>
        </r>
        <r>
          <rPr>
            <sz val="18"/>
            <color rgb="FF7030A0"/>
            <rFont val="Times New Roman"/>
            <family val="1"/>
            <charset val="204"/>
          </rPr>
          <t xml:space="preserve">700,00 тыс. руб.
</t>
        </r>
      </is>
    </nc>
  </rcc>
  <rcv guid="{D20DFCFE-63F9-4265-B37B-4F36C46DF159}" action="delete"/>
  <rdn rId="0" localSheetId="1" customView="1" name="Z_D20DFCFE_63F9_4265_B37B_4F36C46DF159_.wvu.PrintArea" hidden="1" oldHidden="1">
    <formula>'на 01.04.2016'!$A$1:$S$954</formula>
    <oldFormula>'на 01.04.2016'!$A$1:$S$1176</oldFormula>
  </rdn>
  <rdn rId="0" localSheetId="1" customView="1" name="Z_D20DFCFE_63F9_4265_B37B_4F36C46DF159_.wvu.Rows" hidden="1" oldHidden="1">
    <formula>'на 01.04.2016'!$303:$320</formula>
    <oldFormula>'на 01.04.2016'!$303:$320</oldFormula>
  </rdn>
  <rdn rId="0" localSheetId="1" customView="1" name="Z_D20DFCFE_63F9_4265_B37B_4F36C46DF159_.wvu.Cols" hidden="1" oldHidden="1">
    <formula>'на 01.04.2016'!$D:$F,'на 01.04.2016'!$Q:$R</formula>
    <oldFormula>'на 01.04.2016'!$D:$F,'на 01.04.2016'!$Q:$R</oldFormula>
  </rdn>
  <rdn rId="0" localSheetId="1" customView="1" name="Z_D20DFCFE_63F9_4265_B37B_4F36C46DF159_.wvu.FilterData" hidden="1" oldHidden="1">
    <formula>'на 01.04.2016'!$A$9:$T$1161</formula>
    <oldFormula>'на 01.04.2016'!$A$9:$T$1161</oldFormula>
  </rdn>
  <rdn rId="0" localSheetId="2" customView="1" name="Z_D20DFCFE_63F9_4265_B37B_4F36C46DF159_.wvu.PrintArea" hidden="1" oldHidden="1">
    <formula>перечень!$A$1:$J$33</formula>
    <oldFormula>перечень!$A$1:$J$33</oldFormula>
  </rdn>
  <rdn rId="0" localSheetId="2" customView="1" name="Z_D20DFCFE_63F9_4265_B37B_4F36C46DF159_.wvu.PrintTitles" hidden="1" oldHidden="1">
    <formula>перечень!$3:$3</formula>
    <oldFormula>перечень!$3:$3</oldFormula>
  </rdn>
  <rdn rId="0" localSheetId="2" customView="1" name="Z_D20DFCFE_63F9_4265_B37B_4F36C46DF159_.wvu.FilterData" hidden="1" oldHidden="1">
    <formula>перечень!$A$3:$D$29</formula>
    <oldFormula>перечень!$A$3:$D$29</oldFormula>
  </rdn>
  <rcv guid="{D20DFCFE-63F9-4265-B37B-4F36C46DF159}" action="add"/>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8" sId="1">
    <oc r="S597" t="inlineStr">
      <is>
        <r>
          <t xml:space="preserve">План на 2016 год - 17 785,66 тыс. руб., в том числе:
1) Техническое обслуживание АПК "Безопасный город" - </t>
        </r>
        <r>
          <rPr>
            <sz val="18"/>
            <color rgb="FFFF0000"/>
            <rFont val="Times New Roman"/>
            <family val="1"/>
            <charset val="204"/>
          </rPr>
          <t xml:space="preserve">15 162,79 </t>
        </r>
        <r>
          <rPr>
            <sz val="18"/>
            <rFont val="Times New Roman"/>
            <family val="1"/>
            <charset val="204"/>
          </rPr>
          <t xml:space="preserve">тыс. руб.:
</t>
        </r>
        <r>
          <rPr>
            <sz val="18"/>
            <color rgb="FF7030A0"/>
            <rFont val="Times New Roman"/>
            <family val="1"/>
            <charset val="204"/>
          </rPr>
          <t xml:space="preserve"> - 13 007,42</t>
        </r>
        <r>
          <rPr>
            <sz val="18"/>
            <rFont val="Times New Roman"/>
            <family val="1"/>
            <charset val="204"/>
          </rPr>
          <t xml:space="preserve"> тыс. руб. - заключён контракт №  1-16-МК от 07.12.2015 на 1 полугодие 2016 года за счёт бюджета МО (из них 486,30 тыс. руб. за счёт софинансирования). Оплата ежемесячная в размере 2167,90 тыс. руб., на 01.04.2016 произведена оплата  в размере - 4335,81 тыс. руб.;
</t>
        </r>
        <r>
          <rPr>
            <sz val="18"/>
            <color rgb="FF7030A0"/>
            <rFont val="Times New Roman"/>
            <family val="1"/>
            <charset val="204"/>
          </rPr>
          <t xml:space="preserve"> - 2 155,37 </t>
        </r>
        <r>
          <rPr>
            <sz val="18"/>
            <rFont val="Times New Roman"/>
            <family val="1"/>
            <charset val="204"/>
          </rPr>
          <t xml:space="preserve">тыс. руб. - запланировано заключение контракта (1889,52 тыс. руб. бюджет МО; 265,85 тыс. руб. - бюджет ХМАО). Ориетировочные сроки: проведение аукциона аукцион - май 2016 года, заключение контракта - июнь 2016 года. 
2)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t>
        </r>
        <r>
          <rPr>
            <sz val="18"/>
            <color rgb="FF7030A0"/>
            <rFont val="Times New Roman"/>
            <family val="1"/>
            <charset val="204"/>
          </rPr>
          <t xml:space="preserve">188,72 </t>
        </r>
        <r>
          <rPr>
            <sz val="18"/>
            <rFont val="Times New Roman"/>
            <family val="1"/>
            <charset val="204"/>
          </rPr>
          <t>тыс. руб.
3) Услуги по приему, обработке и доставке заказных писем с уведомлением  
 - заключён контракт № 6-16-МК от 01.02.2016 на</t>
        </r>
        <r>
          <rPr>
            <sz val="18"/>
            <color rgb="FF7030A0"/>
            <rFont val="Times New Roman"/>
            <family val="1"/>
            <charset val="204"/>
          </rPr>
          <t xml:space="preserve"> 1 734,15 </t>
        </r>
        <r>
          <rPr>
            <sz val="18"/>
            <rFont val="Times New Roman"/>
            <family val="1"/>
            <charset val="204"/>
          </rPr>
          <t xml:space="preserve">тыс. руб.
На 30.03.2016 обработано и доставлено 6 748 заказных писем на сумму 402,25 тыс. руб. Документы на оплату направлены 30.03.2016.
3)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t>
        </r>
        <r>
          <rPr>
            <sz val="18"/>
            <color rgb="FF7030A0"/>
            <rFont val="Times New Roman"/>
            <family val="1"/>
            <charset val="204"/>
          </rPr>
          <t xml:space="preserve">700,00 тыс. руб.
</t>
        </r>
      </is>
    </oc>
    <nc r="S597" t="inlineStr">
      <is>
        <r>
          <t xml:space="preserve">План на 2016 год - 17 785,66 тыс. руб., в том числе:
1) Техническое обслуживание АПК "Безопасный город" - </t>
        </r>
        <r>
          <rPr>
            <sz val="18"/>
            <color rgb="FFFF0000"/>
            <rFont val="Times New Roman"/>
            <family val="1"/>
            <charset val="204"/>
          </rPr>
          <t xml:space="preserve">15 162,79 </t>
        </r>
        <r>
          <rPr>
            <sz val="18"/>
            <rFont val="Times New Roman"/>
            <family val="1"/>
            <charset val="204"/>
          </rPr>
          <t xml:space="preserve">тыс. руб.:
</t>
        </r>
        <r>
          <rPr>
            <sz val="18"/>
            <color rgb="FF7030A0"/>
            <rFont val="Times New Roman"/>
            <family val="1"/>
            <charset val="204"/>
          </rPr>
          <t xml:space="preserve"> - 13 007,42</t>
        </r>
        <r>
          <rPr>
            <sz val="18"/>
            <rFont val="Times New Roman"/>
            <family val="1"/>
            <charset val="204"/>
          </rPr>
          <t xml:space="preserve"> тыс. руб. - заключён контракт №  1-16-МК от 07.12.2015 на 1 полугодие 2016 года за счёт бюджета МО (из них 486,30 тыс. руб. за счёт софинансирования). Оплата ежемесячная в размере 2167,90 тыс. руб., на 01.04.2016 произведена оплата  в размере - 4 335,81 тыс. руб.;
</t>
        </r>
        <r>
          <rPr>
            <sz val="18"/>
            <color rgb="FF7030A0"/>
            <rFont val="Times New Roman"/>
            <family val="1"/>
            <charset val="204"/>
          </rPr>
          <t xml:space="preserve"> - 2 155,37 </t>
        </r>
        <r>
          <rPr>
            <sz val="18"/>
            <rFont val="Times New Roman"/>
            <family val="1"/>
            <charset val="204"/>
          </rPr>
          <t xml:space="preserve">тыс. руб. - запланировано заключение контракта (1889,52 тыс. руб. бюджет МО; 265,85 тыс. руб. - бюджет ХМАО). Ориетировочные сроки: проведение аукциона аукцион - май 2016 года, заключение контракта - июнь 2016 года. 
2)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t>
        </r>
        <r>
          <rPr>
            <sz val="18"/>
            <color rgb="FF7030A0"/>
            <rFont val="Times New Roman"/>
            <family val="1"/>
            <charset val="204"/>
          </rPr>
          <t xml:space="preserve">888,72 </t>
        </r>
        <r>
          <rPr>
            <sz val="18"/>
            <rFont val="Times New Roman"/>
            <family val="1"/>
            <charset val="204"/>
          </rPr>
          <t>тыс. руб. 
3) Услуги по приему, обработке и доставке заказных писем с уведомлением  
 - заключён контракт № 6-16-МК от 01.02.2016 на</t>
        </r>
        <r>
          <rPr>
            <sz val="18"/>
            <color rgb="FF7030A0"/>
            <rFont val="Times New Roman"/>
            <family val="1"/>
            <charset val="204"/>
          </rPr>
          <t xml:space="preserve"> 1 734,15 </t>
        </r>
        <r>
          <rPr>
            <sz val="18"/>
            <rFont val="Times New Roman"/>
            <family val="1"/>
            <charset val="204"/>
          </rPr>
          <t>тыс. руб.
На 30.03.2016 обработано и доставлено 6 748 заказных писем на сумму 402,25 тыс. руб. Документы на оплату направлены 30.03.2016.</t>
        </r>
        <r>
          <rPr>
            <sz val="18"/>
            <color rgb="FF7030A0"/>
            <rFont val="Times New Roman"/>
            <family val="1"/>
            <charset val="204"/>
          </rPr>
          <t xml:space="preserve">
</t>
        </r>
      </is>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S597:S602">
    <dxf>
      <fill>
        <patternFill>
          <bgColor rgb="FFFF0000"/>
        </patternFill>
      </fill>
    </dxf>
  </rfmt>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9" sId="1">
    <oc r="S393" t="inlineStr">
      <is>
        <t>Соглашение о предоставлении субсидий из бюджета автономного округа бюджетам муниципальных образований автономного округа для реализации полномочий в области строительства, градостроительной деятельности и жилищных отношений по мероприятиям "Приобретения жилья", "Ликвидация и расселение приспособленных для проживания строений (балочных массивов)" между Департамент строительства ХМАО - Югры и муниципальным образованием находится на стадии подписания:
- подписано Главой города:
- направлено письмом от 16.02.2016 № 02-02-976/16 в Департамент строительства ХМАО - Югры для дальнейшего подписания. Посостоянию на 01.04.2016 подписанное соглашение не поступало.</t>
      </is>
    </oc>
    <nc r="S393" t="inlineStr">
      <is>
        <t xml:space="preserve">Заключено соглашение от 01.03.2016 № 2 о предоставлении субсидий из бюджета автономного округа бюджетам муниципальных образований автономного округа для реализации полномочий в области строительства, градостроительной деятельности и жилищных отношений по мероприятиям "Приобретения жилья", "Ликвидация и расселение приспособленных для проживания строений (балочных массивов)" между Департамент строительства ХМАО - Югры и муниципальным образованием </t>
      </is>
    </nc>
  </rcc>
  <rfmt sheetId="1" sqref="S393" start="0" length="2147483647">
    <dxf>
      <font>
        <color rgb="FF7030A0"/>
      </font>
    </dxf>
  </rfmt>
  <rfmt sheetId="1" sqref="S393" start="0" length="2147483647">
    <dxf>
      <font>
        <color auto="1"/>
      </font>
    </dxf>
  </rfmt>
  <rcv guid="{D20DFCFE-63F9-4265-B37B-4F36C46DF159}" action="delete"/>
  <rdn rId="0" localSheetId="1" customView="1" name="Z_D20DFCFE_63F9_4265_B37B_4F36C46DF159_.wvu.PrintArea" hidden="1" oldHidden="1">
    <formula>'на 01.04.2016'!$A$1:$S$954</formula>
    <oldFormula>'на 01.04.2016'!$A$1:$S$954</oldFormula>
  </rdn>
  <rdn rId="0" localSheetId="1" customView="1" name="Z_D20DFCFE_63F9_4265_B37B_4F36C46DF159_.wvu.Rows" hidden="1" oldHidden="1">
    <formula>'на 01.04.2016'!$303:$320</formula>
    <oldFormula>'на 01.04.2016'!$303:$320</oldFormula>
  </rdn>
  <rdn rId="0" localSheetId="1" customView="1" name="Z_D20DFCFE_63F9_4265_B37B_4F36C46DF159_.wvu.Cols" hidden="1" oldHidden="1">
    <formula>'на 01.04.2016'!$D:$F,'на 01.04.2016'!$Q:$R</formula>
    <oldFormula>'на 01.04.2016'!$D:$F,'на 01.04.2016'!$Q:$R</oldFormula>
  </rdn>
  <rdn rId="0" localSheetId="1" customView="1" name="Z_D20DFCFE_63F9_4265_B37B_4F36C46DF159_.wvu.FilterData" hidden="1" oldHidden="1">
    <formula>'на 01.04.2016'!$A$9:$T$1161</formula>
    <oldFormula>'на 01.04.2016'!$A$9:$T$1161</oldFormula>
  </rdn>
  <rdn rId="0" localSheetId="2" customView="1" name="Z_D20DFCFE_63F9_4265_B37B_4F36C46DF159_.wvu.PrintArea" hidden="1" oldHidden="1">
    <formula>перечень!$A$1:$J$33</formula>
    <oldFormula>перечень!$A$1:$J$33</oldFormula>
  </rdn>
  <rdn rId="0" localSheetId="2" customView="1" name="Z_D20DFCFE_63F9_4265_B37B_4F36C46DF159_.wvu.PrintTitles" hidden="1" oldHidden="1">
    <formula>перечень!$3:$3</formula>
    <oldFormula>перечень!$3:$3</oldFormula>
  </rdn>
  <rdn rId="0" localSheetId="2" customView="1" name="Z_D20DFCFE_63F9_4265_B37B_4F36C46DF159_.wvu.FilterData" hidden="1" oldHidden="1">
    <formula>перечень!$A$3:$D$29</formula>
    <oldFormula>перечень!$A$3:$D$29</oldFormula>
  </rdn>
  <rcv guid="{D20DFCFE-63F9-4265-B37B-4F36C46DF159}" action="add"/>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7" sId="1" numFmtId="4">
    <nc r="H659">
      <v>380.2</v>
    </nc>
  </rcc>
  <rcc rId="868" sId="1" numFmtId="4">
    <nc r="H665">
      <v>186.1</v>
    </nc>
  </rcc>
  <rcc rId="869" sId="1" numFmtId="4">
    <nc r="H671">
      <v>326.89999999999998</v>
    </nc>
  </rcc>
  <rcc rId="870" sId="1" numFmtId="4">
    <nc r="H683">
      <v>201.5</v>
    </nc>
  </rcc>
  <rcc rId="871" sId="1" numFmtId="4">
    <nc r="H689">
      <v>695.5</v>
    </nc>
  </rcc>
  <rcc rId="872" sId="1" numFmtId="4">
    <nc r="H695">
      <v>76.599999999999994</v>
    </nc>
  </rcc>
  <rcc rId="873" sId="1" numFmtId="4">
    <nc r="H701">
      <v>915.8</v>
    </nc>
  </rcc>
  <rcc rId="874" sId="1" numFmtId="4">
    <nc r="H707">
      <v>1856.7</v>
    </nc>
  </rcc>
  <rcc rId="875" sId="1" numFmtId="4">
    <nc r="H719">
      <v>309</v>
    </nc>
  </rcc>
  <rcc rId="876" sId="1" numFmtId="4">
    <nc r="H725">
      <v>2360</v>
    </nc>
  </rcc>
  <rcc rId="877" sId="1" numFmtId="4">
    <nc r="H731">
      <v>503.8</v>
    </nc>
  </rcc>
  <rcv guid="{2F7AC811-CA37-46E3-866E-6E10DF43054A}" action="delete"/>
  <rdn rId="0" localSheetId="1" customView="1" name="Z_2F7AC811_CA37_46E3_866E_6E10DF43054A_.wvu.FilterData" hidden="1" oldHidden="1">
    <formula>'на 01.04.2016'!$A$9:$T$1161</formula>
    <oldFormula>'на 01.04.2016'!$A$9:$T$1161</oldFormula>
  </rdn>
  <rdn rId="0" localSheetId="2" customView="1" name="Z_2F7AC811_CA37_46E3_866E_6E10DF43054A_.wvu.PrintArea" hidden="1" oldHidden="1">
    <formula>перечень!$A$1:$J$33</formula>
    <oldFormula>перечень!$A$1:$J$33</oldFormula>
  </rdn>
  <rdn rId="0" localSheetId="2" customView="1" name="Z_2F7AC811_CA37_46E3_866E_6E10DF43054A_.wvu.PrintTitles" hidden="1" oldHidden="1">
    <formula>перечень!$3:$3</formula>
    <oldFormula>перечень!$3:$3</oldFormula>
  </rdn>
  <rdn rId="0" localSheetId="2" customView="1" name="Z_2F7AC811_CA37_46E3_866E_6E10DF43054A_.wvu.FilterData" hidden="1" oldHidden="1">
    <formula>перечень!$A$3:$D$29</formula>
    <oldFormula>перечень!$A$3:$D$29</oldFormula>
  </rdn>
  <rcv guid="{2F7AC811-CA37-46E3-866E-6E10DF43054A}" action="add"/>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S597:S602">
    <dxf>
      <fill>
        <patternFill>
          <bgColor theme="0"/>
        </patternFill>
      </fill>
    </dxf>
  </rfmt>
  <rcc rId="882" sId="1">
    <oc r="S597" t="inlineStr">
      <is>
        <r>
          <t xml:space="preserve">План на 2016 год - 17 785,66 тыс. руб., в том числе:
1) Техническое обслуживание АПК "Безопасный город" - </t>
        </r>
        <r>
          <rPr>
            <sz val="18"/>
            <color rgb="FFFF0000"/>
            <rFont val="Times New Roman"/>
            <family val="1"/>
            <charset val="204"/>
          </rPr>
          <t xml:space="preserve">15 162,79 </t>
        </r>
        <r>
          <rPr>
            <sz val="18"/>
            <rFont val="Times New Roman"/>
            <family val="1"/>
            <charset val="204"/>
          </rPr>
          <t xml:space="preserve">тыс. руб.:
</t>
        </r>
        <r>
          <rPr>
            <sz val="18"/>
            <color rgb="FF7030A0"/>
            <rFont val="Times New Roman"/>
            <family val="1"/>
            <charset val="204"/>
          </rPr>
          <t xml:space="preserve"> - 13 007,42</t>
        </r>
        <r>
          <rPr>
            <sz val="18"/>
            <rFont val="Times New Roman"/>
            <family val="1"/>
            <charset val="204"/>
          </rPr>
          <t xml:space="preserve"> тыс. руб. - заключён контракт №  1-16-МК от 07.12.2015 на 1 полугодие 2016 года за счёт бюджета МО (из них 486,30 тыс. руб. за счёт софинансирования). Оплата ежемесячная в размере 2167,90 тыс. руб., на 01.04.2016 произведена оплата  в размере - 4 335,81 тыс. руб.;
</t>
        </r>
        <r>
          <rPr>
            <sz val="18"/>
            <color rgb="FF7030A0"/>
            <rFont val="Times New Roman"/>
            <family val="1"/>
            <charset val="204"/>
          </rPr>
          <t xml:space="preserve"> - 2 155,37 </t>
        </r>
        <r>
          <rPr>
            <sz val="18"/>
            <rFont val="Times New Roman"/>
            <family val="1"/>
            <charset val="204"/>
          </rPr>
          <t xml:space="preserve">тыс. руб. - запланировано заключение контракта (1889,52 тыс. руб. бюджет МО; 265,85 тыс. руб. - бюджет ХМАО). Ориетировочные сроки: проведение аукциона аукцион - май 2016 года, заключение контракта - июнь 2016 года. 
2)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t>
        </r>
        <r>
          <rPr>
            <sz val="18"/>
            <color rgb="FF7030A0"/>
            <rFont val="Times New Roman"/>
            <family val="1"/>
            <charset val="204"/>
          </rPr>
          <t xml:space="preserve">888,72 </t>
        </r>
        <r>
          <rPr>
            <sz val="18"/>
            <rFont val="Times New Roman"/>
            <family val="1"/>
            <charset val="204"/>
          </rPr>
          <t>тыс. руб. 
3) Услуги по приему, обработке и доставке заказных писем с уведомлением  
 - заключён контракт № 6-16-МК от 01.02.2016 на</t>
        </r>
        <r>
          <rPr>
            <sz val="18"/>
            <color rgb="FF7030A0"/>
            <rFont val="Times New Roman"/>
            <family val="1"/>
            <charset val="204"/>
          </rPr>
          <t xml:space="preserve"> 1 734,15 </t>
        </r>
        <r>
          <rPr>
            <sz val="18"/>
            <rFont val="Times New Roman"/>
            <family val="1"/>
            <charset val="204"/>
          </rPr>
          <t>тыс. руб.
На 30.03.2016 обработано и доставлено 6 748 заказных писем на сумму 402,25 тыс. руб. Документы на оплату направлены 30.03.2016.</t>
        </r>
        <r>
          <rPr>
            <sz val="18"/>
            <color rgb="FF7030A0"/>
            <rFont val="Times New Roman"/>
            <family val="1"/>
            <charset val="204"/>
          </rPr>
          <t xml:space="preserve">
</t>
        </r>
      </is>
    </oc>
    <nc r="S597" t="inlineStr">
      <is>
        <t>План на 2016 год - 17 785,66 тыс. руб., в том числе:
1) Техническое обслуживание АПК "Безопасный город" - 15 162,79 тыс. руб.:
 - 13 007,42 тыс. руб. - заключён контракт №  1-16-МК от 07.12.2015 на 1 полугодие 2016 года за счёт бюджета МО (из них 486,30 тыс. руб. за счёт софинансирования). Оплата ежемесячная в размере 2167,90 тыс. руб., на 01.04.2016 произведена оплата  в размере - 4335,81 тыс. руб.;
 - 2 155,37 тыс. руб. - запланировано заключение контракта (1889,52 тыс. руб. -бюджет МО; 265,85 тыс. руб. - бюджет ХМАО). Ориетировочные сроки: проведение аукциона аукцион - май 2016 года, заключение контракта - июнь 2016 года. 
2)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- 888,72 тыс. руб:
- 99,0 тыс.руб. - заключен договор  № ТО-05-16 от 11.01.2016. Срок оказания услуг - 1 квартал 2016 года. Оплата будет произведена в апреле 2016 г;
- 779,5 тыс.руб. - в апреле 2016 г. планируется заключение муниципального контракта  (601 тыс.руб. - бюджет ХМАО; 178,5 тыс.руб.- бюджет МО); 
- 10.22 тыс.руб. - экономия, планируемая к исполнению до конца фмнансового года. 
3) Услуги по приему, обработке и доставке заказных писем с уведомлением  
 - заключён контракт № 6-16-МК от 01.02.2016 на 1 734,15 тыс. руб.
На 30.03.2016 обработано и доставлено 6 748 заказных писем на сумму 402,25 тыс. руб. Документы на оплату направлены 30.03.2016.</t>
      </is>
    </nc>
  </rcc>
  <rcv guid="{D20DFCFE-63F9-4265-B37B-4F36C46DF159}" action="delete"/>
  <rdn rId="0" localSheetId="1" customView="1" name="Z_D20DFCFE_63F9_4265_B37B_4F36C46DF159_.wvu.PrintArea" hidden="1" oldHidden="1">
    <formula>'на 01.04.2016'!$A$1:$S$954</formula>
    <oldFormula>'на 01.04.2016'!$A$1:$S$954</oldFormula>
  </rdn>
  <rdn rId="0" localSheetId="1" customView="1" name="Z_D20DFCFE_63F9_4265_B37B_4F36C46DF159_.wvu.Rows" hidden="1" oldHidden="1">
    <formula>'на 01.04.2016'!$303:$320</formula>
    <oldFormula>'на 01.04.2016'!$303:$320</oldFormula>
  </rdn>
  <rdn rId="0" localSheetId="1" customView="1" name="Z_D20DFCFE_63F9_4265_B37B_4F36C46DF159_.wvu.Cols" hidden="1" oldHidden="1">
    <formula>'на 01.04.2016'!$D:$F,'на 01.04.2016'!$Q:$R</formula>
    <oldFormula>'на 01.04.2016'!$D:$F,'на 01.04.2016'!$Q:$R</oldFormula>
  </rdn>
  <rdn rId="0" localSheetId="1" customView="1" name="Z_D20DFCFE_63F9_4265_B37B_4F36C46DF159_.wvu.FilterData" hidden="1" oldHidden="1">
    <formula>'на 01.04.2016'!$A$9:$T$1161</formula>
    <oldFormula>'на 01.04.2016'!$A$9:$T$1161</oldFormula>
  </rdn>
  <rdn rId="0" localSheetId="2" customView="1" name="Z_D20DFCFE_63F9_4265_B37B_4F36C46DF159_.wvu.PrintArea" hidden="1" oldHidden="1">
    <formula>перечень!$A$1:$J$33</formula>
    <oldFormula>перечень!$A$1:$J$33</oldFormula>
  </rdn>
  <rdn rId="0" localSheetId="2" customView="1" name="Z_D20DFCFE_63F9_4265_B37B_4F36C46DF159_.wvu.PrintTitles" hidden="1" oldHidden="1">
    <formula>перечень!$3:$3</formula>
    <oldFormula>перечень!$3:$3</oldFormula>
  </rdn>
  <rdn rId="0" localSheetId="2" customView="1" name="Z_D20DFCFE_63F9_4265_B37B_4F36C46DF159_.wvu.FilterData" hidden="1" oldHidden="1">
    <formula>перечень!$A$3:$D$29</formula>
    <oldFormula>перечень!$A$3:$D$29</oldFormula>
  </rdn>
  <rcv guid="{D20DFCFE-63F9-4265-B37B-4F36C46DF159}" action="add"/>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0" sId="1">
    <oc r="S597" t="inlineStr">
      <is>
        <t>План на 2016 год - 17 785,66 тыс. руб., в том числе:
1) Техническое обслуживание АПК "Безопасный город" - 15 162,79 тыс. руб.:
 - 13 007,42 тыс. руб. - заключён контракт №  1-16-МК от 07.12.2015 на 1 полугодие 2016 года за счёт бюджета МО (из них 486,30 тыс. руб. за счёт софинансирования). Оплата ежемесячная в размере 2167,90 тыс. руб., на 01.04.2016 произведена оплата  в размере - 4335,81 тыс. руб.;
 - 2 155,37 тыс. руб. - запланировано заключение контракта (1889,52 тыс. руб. -бюджет МО; 265,85 тыс. руб. - бюджет ХМАО). Ориетировочные сроки: проведение аукциона аукцион - май 2016 года, заключение контракта - июнь 2016 года. 
2)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- 888,72 тыс. руб:
- 99,0 тыс.руб. - заключен договор  № ТО-05-16 от 11.01.2016. Срок оказания услуг - 1 квартал 2016 года. Оплата будет произведена в апреле 2016 г;
- 779,5 тыс.руб. - в апреле 2016 г. планируется заключение муниципального контракта  (601 тыс.руб. - бюджет ХМАО; 178,5 тыс.руб.- бюджет МО); 
- 10.22 тыс.руб. - экономия, планируемая к исполнению до конца фмнансового года. 
3) Услуги по приему, обработке и доставке заказных писем с уведомлением  
 - заключён контракт № 6-16-МК от 01.02.2016 на 1 734,15 тыс. руб.
На 30.03.2016 обработано и доставлено 6 748 заказных писем на сумму 402,25 тыс. руб. Документы на оплату направлены 30.03.2016.</t>
      </is>
    </oc>
    <nc r="S597" t="inlineStr">
      <is>
        <t>План на 2016 год - 17 785,66 тыс. руб., в том числе:
1) Техническое обслуживание АПК "Безопасный город" - 15 162,79 тыс. руб.:
 - 13 007,42 тыс. руб. - заключён контракт №  1-16-МК от 07.12.2015 на 1 полугодие 2016 года за счёт бюджета МО (из них 486,30 тыс. руб. за счёт софинансирования). Оплата ежемесячная в размере 2167,90 тыс. руб., на 01.04.2016 произведена оплата  в размере - 4335,81 тыс. руб.;
 - 2 155,37 тыс. руб. - запланировано заключение контракта (1889,52 тыс. руб. -бюджет МО; 265,85 тыс. руб. - бюджет ХМАО). Ориетировочные сроки: проведение аукциона аукцион - май 2016 года, заключение контракта - июнь 2016 года. 
2)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- 888,72 тыс. руб:
- 99,0 тыс.руб. - заключен договор  № ТО-05-16 от 11.01.2016. Срок оказания услуг - 1 квартал 2016 года. Оплата будет произведена в апреле 2016 г;
- 779,5 тыс.руб. - в апреле 2016 г. планируется заключение муниципального контракта  (601 тыс.руб. - бюджет ХМАО; 178,5 тыс.руб.- бюджет МО); 
- 10,22 тыс.руб. - экономия, планируемая к исполнению до конца фмнансового года. 
3) Услуги по приему, обработке и доставке заказных писем с уведомлением  
 - заключён контракт № 6-16-МК от 01.02.2016 на 1 734,15 тыс. руб.
На 30.03.2016 обработано и доставлено 6 748 заказных писем на сумму 402,25 тыс. руб. Документы на оплату направлены 30.03.2016.</t>
      </is>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1" sId="1" numFmtId="4">
    <nc r="H713">
      <v>3957.5</v>
    </nc>
  </rcc>
  <rcc rId="892" sId="1">
    <oc r="B711" t="inlineStr">
      <is>
        <t>Финансовой поддержки Субъектов по приобретению оборудования (основных средств) и лицензионных программных продуктов</t>
      </is>
    </oc>
    <nc r="B711" t="inlineStr">
      <is>
        <t xml:space="preserve">Возмещение затрат семейному бизнесу, осуществляющему производство, реализацию товаров и услуг в социально значимых видах деятельности, определенных статьей 8 настоящего порядка, и социальному предпринимательству </t>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3" sId="1">
    <oc r="S645" t="inlineStr">
      <is>
        <r>
          <t xml:space="preserve">Планируется заключение договора о предоставлении субсидии из бюджета ХМАО - Югры бюджетам муниципальных образований ХМАО - Югры на реализацию муниципальной программы развития малого и среднего предпринимательства между Департаментом экономического развития ХМАО-Югры и Администрацией города </t>
        </r>
        <r>
          <rPr>
            <i/>
            <sz val="18"/>
            <color theme="1"/>
            <rFont val="Times New Roman"/>
            <family val="1"/>
            <charset val="204"/>
          </rPr>
          <t>в марте 2016 года.</t>
        </r>
        <r>
          <rPr>
            <sz val="18"/>
            <color theme="1"/>
            <rFont val="Times New Roman"/>
            <family val="1"/>
            <charset val="204"/>
          </rPr>
          <t xml:space="preserve"> В настоящее время договор проходит процедуру согласования в структурных подразделениях Администрации города.
Заключено соглашение от 09.10.2015 № 101  о предоставлении субсидии из бюджета ХМАО - Югры бюджетам муниципальных образований ХМАО - Югры на развитие многофункциональных центров предоставления государственных и муниципальных услуг между Департаментом экономического развития ХМАО-Югры и муниципальным образованием  (действует до исполнения всех взятых обязательств).
Заключено соглашение от 28.12.2015 № 151  о предоставлении субсидии из бюджета ХМАО - 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между Департаментом экономического развития ХМАО-Югры и муниципальным образованием.</t>
        </r>
      </is>
    </oc>
    <nc r="S645" t="inlineStr">
      <is>
        <r>
          <rPr>
            <sz val="18"/>
            <color rgb="FFFF0000"/>
            <rFont val="Times New Roman"/>
            <family val="1"/>
            <charset val="204"/>
          </rPr>
          <t xml:space="preserve">Планируется заключение договора о предоставлении субсидии из бюджета ХМАО - Югры бюджетам муниципальных образований ХМАО - Югры на реализацию муниципальной программы развития малого и среднего предпринимательства между Департаментом экономического развития ХМАО-Югры и Администрацией города </t>
        </r>
        <r>
          <rPr>
            <i/>
            <sz val="18"/>
            <color rgb="FFFF0000"/>
            <rFont val="Times New Roman"/>
            <family val="1"/>
            <charset val="204"/>
          </rPr>
          <t>в марте 2016 года.</t>
        </r>
        <r>
          <rPr>
            <sz val="18"/>
            <color rgb="FFFF0000"/>
            <rFont val="Times New Roman"/>
            <family val="1"/>
            <charset val="204"/>
          </rPr>
          <t xml:space="preserve"> В настоящее время договор проходит процедуру согласования в структурных подразделениях Администрации города.</t>
        </r>
        <r>
          <rPr>
            <sz val="18"/>
            <color theme="1"/>
            <rFont val="Times New Roman"/>
            <family val="1"/>
            <charset val="204"/>
          </rPr>
          <t xml:space="preserve">
Заключено соглашение от 09.10.2015 № 101  о предоставлении субсидии из бюджета ХМАО - Югры бюджетам муниципальных образований ХМАО - Югры на развитие многофункциональных центров предоставления государственных и муниципальных услуг между Департаментом экономического развития ХМАО-Югры и муниципальным образованием  (действует до исполнения всех взятых обязательств).
Заключено соглашение от 28.12.2015 № 151  о предоставлении субсидии из бюджета ХМАО - 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между Департаментом экономического развития ХМАО-Югры и муниципальным образованием.</t>
        </r>
      </is>
    </nc>
  </rcc>
  <rcc rId="894" sId="1">
    <oc r="S651" t="inlineStr">
      <is>
        <t>Бюджет утвержден Решением Думы от 17.12.2015 №820-V ДГ. В соответствии с протоколом заседания комиссии МО представлена субсидия из средств окружного бюджета в сумме 11 769 600 рублей. В настоящее время на согласовании в структурных подразделениях АГ договор о предоставлении субсидии 
из бюджета ХМАО – Югры на реализацию муниципальной программы развития малого и среднего предпринимательства.
Ожидаемое исполнение по итогам 2016 года 100%.</t>
      </is>
    </oc>
    <nc r="S651" t="inlineStr">
      <is>
        <r>
          <t xml:space="preserve">Бюджет утвержден Решением Думы от 17.12.2015 №820-V ДГ. В соответствии с протоколом заседания комиссии МО представлена субсидия из средств окружного бюджета в сумме 11 769 600 рублей. </t>
        </r>
        <r>
          <rPr>
            <sz val="18"/>
            <color rgb="FFFF0000"/>
            <rFont val="Times New Roman"/>
            <family val="1"/>
            <charset val="204"/>
          </rPr>
          <t>В настоящее время на согласовании в структурных подразделениях АГ договор о предоставлении субсидии 
из бюджета ХМАО – Югры на реализацию муниципальной программы развития малого и среднего предпринимательства.</t>
        </r>
        <r>
          <rPr>
            <sz val="18"/>
            <rFont val="Times New Roman"/>
            <family val="2"/>
            <charset val="204"/>
          </rPr>
          <t xml:space="preserve">
Ожидаемое исполнение по итогам 2016 года 100%.</t>
        </r>
      </is>
    </nc>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5" sId="1">
    <oc r="S125" t="inlineStr">
      <is>
        <t xml:space="preserve">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апрель 2016 года, НМЦК-17834,61244 тыс.руб. Ориентировочный срок заключения контракта - июль 2016 года, при условии, что конкурс состоится.
 Произведен аванс за технологическое присоединения объекта к электрическим сетям на сумму 51,814 тыс.руб.                                                                                                                         </t>
      </is>
    </oc>
    <nc r="S125" t="inlineStr">
      <is>
        <t xml:space="preserve">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апрель 2016 года, НМЦК-17834,61244 тыс. руб. Ориентировочный срок заключения контракта - июль 2016 года, при условии, что конкурс состоится.
 Произведен аванс за технологическое присоединения объекта к электрическим сетям на сумму 51,814 тыс. руб.                                                                                                                         </t>
      </is>
    </nc>
  </rcc>
  <rcc rId="896" sId="1">
    <oc r="S131" t="inlineStr">
      <is>
        <t xml:space="preserve">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май 2016 года, НМЦК-23305,13 тыс.руб. Ориентировочный срок заключения контракта - август 2016 года, при условии, что конкурс состоится.                                       </t>
      </is>
    </oc>
    <nc r="S131" t="inlineStr">
      <is>
        <t xml:space="preserve">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май 2016 года, НМЦК-23305,13 тыс. руб. Ориентировочный срок заключения контракта - август 2016 года, при условии, что конкурс состоится.                                       </t>
      </is>
    </nc>
  </rcc>
  <rcc rId="897" sId="1">
    <oc r="S137" t="inlineStr">
      <is>
        <t>ДГХ - План 5 113,76 тыс. руб. 
Зарегистрированы бюджетные обязательства на сумму 3 622,04 тыс.руб.
Оплачены коммунальные услуги за январь-февраль 2016 в сумме 1 517,73 тыс.руб.
1 491,72 тыс.руб. - планируется заключение договоров.
ДО - План 2 676,01 тыс. руб. 
Исполнено 528,68 тыс. руб.
Расходы запланированы на 1-4 кварталы 2016 года.</t>
      </is>
    </oc>
    <nc r="S137" t="inlineStr">
      <is>
        <t>ДГХ - План 5 113,76 тыс. руб. 
Зарегистрированы бюджетные обязательства на сумму 3 622,04 тыс. руб.
Оплачены коммунальные услуги за январь-февраль 2016 в сумме 1 517,73 тыс. руб.
1 491,72 тыс. руб. - планируется заключение договоров.
ДО - План 2 676,01 тыс. руб. 
Исполнено 528,68 тыс. руб.
Расходы запланированы на 1-4 кварталы 2016 года.</t>
      </is>
    </nc>
  </rcc>
  <rcc rId="898" sId="1">
    <oc r="S155" t="inlineStr">
      <is>
        <r>
          <t>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 
В 2016 году планируется выполнить ремонт в 5 квартирах. Расходы запланированы на 2-4 кварталы 2016 года.
В соответствии с планом графиком сроки  размещения заказа:
- июнь 2016 (ремонт 2 квартир на сумму 870,07 тыс.руб.), срок исполнения контракта  - сентябрь 2016; 
- август 2016 (ремонт 3 квартир на сумму 2 067,84 тыс.руб.), срок исполнения контракта  - декабрь 2016.
Заключен договор от 21.03.2016 № 61 с ООО "ИЦ Сургутстройцена" на выполнение работ по проверке сметы на ремонт жилого помещения пр.Комсомольский,44/2 кв.59 (для детей сирот и детей, оставшихся без попечения родителей) с 21.03.16-30.03.16, на сумму 3,03 тыс.руб.</t>
        </r>
        <r>
          <rPr>
            <sz val="17"/>
            <color rgb="FFFF0000"/>
            <rFont val="Times New Roman"/>
            <family val="1"/>
            <charset val="204"/>
          </rPr>
          <t xml:space="preserve">
27,55 тыс.руб. - средства предусмотренные на проверку смет.</t>
        </r>
      </is>
    </oc>
    <nc r="S155" t="inlineStr">
      <is>
        <t>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 
В 2016 году планируется выполнить ремонт в 5 квартирах. Расходы запланированы на 2-4 кварталы 2016 года.
В соответствии с планом графиком сроки  размещения заказа:
- июнь 2016 (ремонт 2 квартир на сумму 870,07 тыс. руб.), срок исполнения контракта  - сентябрь 2016; 
- август 2016 (ремонт 3 квартир на сумму 2 067,84 тыс. руб.), срок исполнения контракта  - декабрь 2016.
Заключен договор от 21.03.2016 № 61 с ООО "ИЦ Сургутстройцена" на выполнение работ по проверке сметы на ремонт жилого помещения пр.Комсомольский,44/2 кв.59 (для детей сирот и детей, оставшихся без попечения родителей) с 21.03.16-30.03.16, на сумму 3,03 тыс. руб.
27,55 тыс. руб. - средства предусмотренные на проверку смет.</t>
      </is>
    </nc>
  </rcc>
  <rcc rId="899" sId="1">
    <oc r="S161" t="inlineStr">
      <is>
        <t>Кассовый план I кв. - 19 403,13 тыс.руб.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oc>
    <nc r="S161" t="inlineStr">
      <is>
        <t>Кассовый план I кв. - 19 403,13 тыс. 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nc>
  </rcc>
  <rcc rId="900" sId="1">
    <oc r="S197" t="inlineStr">
      <is>
        <t>Аукционы по приобретению жилых помещений для участников программы (24 квартиры) не состоялись по причине отсутствия заявок. На рассмотрение Думы города, заседание которой состоится в апреле, вынесен вопрос о выделении средств местного бюджета в сумме 13136,199 тыс.руб., что позволит провести повторные аукционы по приобретению жилых помещений.</t>
      </is>
    </oc>
    <nc r="S197" t="inlineStr">
      <is>
        <t>Аукционы по приобретению жилых помещений для участников программы (24 квартиры) не состоялись по причине отсутствия заявок. На рассмотрение Думы города, заседание которой состоится в апреле, вынесен вопрос о выделении средств местного бюджета в сумме 13136,199 тыс. руб., что позволит провести повторные аукционы по приобретению жилых помещений.</t>
      </is>
    </nc>
  </rcc>
  <rcc rId="901" sId="1">
    <oc r="S279" t="inlineStr">
      <is>
        <t>Получено положительное заключение по проверке достоверности определения сметной стоимости объекта №86-1-6-0010-16 от 16.02.2016г.                                                                                                                                                                                                   Срок размещения извещения о проведении конкурса с ограниченным участием на выполнение работ по завершению строительства объекта согласно утвержденного плана-графика - апрель 2016 года. Ориентировочный срок заключения контракта - июнь 2016 года, при условии, что конкурс состоится. НМЦК на выполнение работ по завершению строительства объекта - 420949,69467 тыс.руб.  Средств для проведения аукциона недостаточно. Обращение в Департамент физической культуры и спорта ХМАО-Югры направлено 17.03.2016года.                                                                                                                                              Готовность объекта - 57%. 
Ориентировочная дата ввода объекта в эксплуатацию -  декабрь 2016 года.</t>
      </is>
    </oc>
    <nc r="S279" t="inlineStr">
      <is>
        <t>Получено положительное заключение по проверке достоверности определения сметной стоимости объекта №86-1-6-0010-16 от 16.02.2016г.                                                                                                                                                                                                   Срок размещения извещения о проведении конкурса с ограниченным участием на выполнение работ по завершению строительства объекта согласно утвержденного плана-графика - апрель 2016 года. Ориентировочный срок заключения контракта - июнь 2016 года, при условии, что конкурс состоится. НМЦК на выполнение работ по завершению строительства объекта - 420949,69467 тыс. руб.  Средств для проведения аукциона недостаточно. Обращение в Департамент физической культуры и спорта ХМАО-Югры направлено 17.03.2016года.                                                                                                                                              Готовность объекта - 57%. 
Ориентировочная дата ввода объекта в эксплуатацию -  декабрь 2016 года.</t>
      </is>
    </nc>
  </rcc>
  <rcc rId="902" sId="1">
    <oc r="S351" t="inlineStr">
      <is>
        <t>Кассовый план I кв. - 1 815,35 тыс.руб.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oc>
    <nc r="S351" t="inlineStr">
      <is>
        <t>Кассовый план I кв. - 1 815,35 тыс. 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nc>
  </rcc>
  <rcc rId="903" sId="1">
    <oc r="S375" t="inlineStr">
      <is>
        <r>
          <t xml:space="preserve">ДГХ: Постановлением АГ от 26.01.2016 № 465 внесены изменения в постановление АГ от 10.02.2014 № 916 "О порядке предоставления субсидии на возмещение затрат по отлову и содержанию безнадзорных животных". Распоряжением АГ от 18.02.2016 № 236 утверждён перечень получателей субсидии и объем предоставляемой субсидии.
Зарегистрированы бюджетные обязательства на сумму 11 601,82 тыс.руб.:
- 7/КЗ от 02.03.2015 со СГМУ КП на сумму 76,13 тыс.руб.;
- 10 от 09.03.2016 со СГМУП КП на сумму 11 525,69 тыс.руб. (ОБ - 1 062,7 тыс.руб., МБ - 10 462,99 тыс.руб.).
</t>
        </r>
        <r>
          <rPr>
            <b/>
            <i/>
            <sz val="18"/>
            <rFont val="Times New Roman"/>
            <family val="1"/>
            <charset val="204"/>
          </rPr>
          <t>0,24 тыс.руб. - нераспределенный объем субсидии до определения получателей субсидии.</t>
        </r>
        <r>
          <rPr>
            <sz val="18"/>
            <rFont val="Times New Roman"/>
            <family val="1"/>
            <charset val="204"/>
          </rPr>
          <t xml:space="preserve">
Произведено финансирование:
- 1 354,03 тыс.руб. - возмещены расходы за  январь-февраль 2016, в том числе 76,13 тыс.руб. - кредиторская задолженность 2015 года.
УБУиО: 29,30 тыс.руб. запланированы  на оплату труда работнику за выполнение функции по учету. Срок оплаты - декабрь 2016 года.</t>
        </r>
      </is>
    </oc>
    <nc r="S375" t="inlineStr">
      <is>
        <t>ДГХ: Постановлением АГ от 26.01.2016 № 465 внесены изменения в постановление АГ от 10.02.2014 № 916 "О порядке предоставления субсидии на возмещение затрат по отлову и содержанию безнадзорных животных". Распоряжением АГ от 18.02.2016 № 236 утверждён перечень получателей субсидии и объем предоставляемой субсидии.
Зарегистрированы бюджетные обязательства на сумму 11 601,82 тыс. руб.:
- 7/КЗ от 02.03.2015 со СГМУ КП на сумму 76,13 тыс. руб.;
- 10 от 09.03.2016 со СГМУП КП на сумму 11 525,69 тыс. руб. (ОБ - 1 062,7 тыс. руб., МБ - 10 462,99 тыс. руб.).
0,24 тыс. руб. - нераспределенный объем субсидии до определения получателей субсидии.
Произведено финансирование:
- 1 354,03 тыс. руб. - возмещены расходы за  январь-февраль 2016, в том числе 76,13 тыс. руб. - кредиторская задолженность 2015 года.
УБУиО: 29,30 тыс. руб. запланированы  на оплату труда работнику за выполнение функции по учету. Срок оплаты - декабрь 2016 года.</t>
      </is>
    </nc>
  </rcc>
  <rcc rId="904" sId="1">
    <oc r="S531" t="inlineStr">
      <is>
        <t>МКУ "ДЭАЗиИС" - 33 026,13 тыс.руб.:
Зарегистрированы бюджетные обязательства на сумму 28 074,28 тыс.руб.:
1) заключен муниципальный контракт от 24.12.2015 № МК-39-15 с ООО "ЗСКС" на выполнение капитального ремонта МБОУ СОШ 12, корпус №2, блок Б, срок выполнения работ с 24.12.2015-09.10.2016, на сумму 15 235,89857 тыс.руб.
2) заключен муниципальный контракт от 07.10.2015 № МК-36-15 с ООО "Евро-Строй" на выполнение капитального ремонта МБОУ СОШ №19, срок выполнения работ 07.10.2015 - 22.07.2016, на сумму 12 838,384 тыс.руб.
Экономия в сумме 4 951,85 тыс.руб. предложена к перераспределению. 
Средства в сумме 1 819,78 тыс.руб. планируется направить на выполнение работ по модернизации системы теплоснабжения по объекту: Гаражи, ул. 30 лет Победы, 19Б (с мероприятия 3.4.3.)</t>
      </is>
    </oc>
    <nc r="S531" t="inlineStr">
      <is>
        <t>МКУ "ДЭАЗиИС" - 33 026,13 тыс. руб.:
Зарегистрированы бюджетные обязательства на сумму 28 074,28 тыс. руб.:
1) заключен муниципальный контракт от 24.12.2015 № МК-39-15 с ООО "ЗСКС" на выполнение капитального ремонта МБОУ СОШ 12, корпус №2, блок Б, срок выполнения работ с 24.12.2015-09.10.2016, на сумму 15 235,89857 тыс. руб.
2) заключен муниципальный контракт от 07.10.2015 № МК-36-15 с ООО "Евро-Строй" на выполнение капитального ремонта МБОУ СОШ №19, срок выполнения работ 07.10.2015 - 22.07.2016, на сумму 12 838,384 тыс. руб.
Экономия в сумме 4 951,85 тыс. руб. предложена к перераспределению. 
Средства в сумме 1 819,78 тыс. руб. планируется направить на выполнение работ по модернизации системы теплоснабжения по объекту: Гаражи, ул. 30 лет Победы, 19Б (с мероприятия 3.4.3.)</t>
      </is>
    </nc>
  </rcc>
  <rcc rId="905" sId="1">
    <oc r="S537" t="inlineStr">
      <is>
        <t>По МКУ "ХЭУ" - 1 819,78 тыс.руб. планируется переместить на выполнение работ по модернизации системы теплоснабжения по объекту: Гаражи, ул. 30 лет Победы, 19Б. Ведется работа по подготовке технического задания и разработке конкурсной документации, опубликование на сайте гос.закупок - май, заключение  муниципального контракта -  июнь, оплата по контракту -  ноябрь 2016.</t>
      </is>
    </oc>
    <nc r="S537" t="inlineStr">
      <is>
        <t>По МКУ "ХЭУ" - 1 819,78 тыс. руб. планируется переместить на выполнение работ по модернизации системы теплоснабжения по объекту: Гаражи, ул. 30 лет Победы, 19Б. Ведется работа по подготовке технического задания и разработке конкурсной документации, опубликование на сайте гос.закупок - май, заключение  муниципального контракта -  июнь, оплата по контракту -  ноябрь 2016.</t>
      </is>
    </nc>
  </rcc>
  <rcc rId="906" sId="1">
    <oc r="S609" t="inlineStr">
      <is>
        <t>Кассовый план I кв. - 2 270,20 тыс.руб.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oc>
    <nc r="S609" t="inlineStr">
      <is>
        <t>Кассовый план I кв. - 2 270,20 тыс. 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nc>
  </rcc>
  <rcc rId="907" sId="1">
    <oc r="S627" t="inlineStr">
      <is>
        <t xml:space="preserve">
Кассовый план I кв. - 7 659,75 тыс.руб.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oc>
    <nc r="S627" t="inlineStr">
      <is>
        <t xml:space="preserve">
Кассовый план I кв. - 7 659,75 тыс. руб. По состоянию на 01.04.2016 произведена выплата заработной платы за январь-февраль и первую половину марта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nc>
  </rcc>
  <rcc rId="908" sId="1">
    <oc r="S29" t="inlineStr">
      <is>
        <t xml:space="preserve">Поставка и оплата оборудования в рамках заключенных в 2015 году контрактов на сумму - 81 625,0 тыс руб.  с учетом монтажа, наладки и сборки будет произведена в период с марта по май 2016 года. 
Извещения по 7-ми аукционам на поставку оборудования для комплектации и ввода объекта в эксплуатацию на сумму 8576,0299 тыс. руб. опубликованы в марте, подведение итогов аукционов состоится в  апреле 2016г.   Из них по 2-м аукционам не подано ни одной заявки, извещения о проведении аукционов будут опубликованы повторно в апреле 2016г.
В связи с принятым  Решением об одностороннем отказе заказчика №43-02-739/16 от 23.03.2016 г.  от исполнения контракта   ориентировочный срок размещения извещения о проведении аукциона на поставку рентгенологического оборудования на сумму 63600,8 тыс. руб. - май 2016 г. Ориентировочный срок размещения извещений для проведения аукционов  на поставку оборудования (система видеонаблюдения, жалюзи) в сумме 8218,6 тыс.руб. - апрель 2016г.                                                                                                         Поставка оборудования в марте 2016 года принята на сумму 31000,32523 тыс.руб., за счет средств  бюджета автономного округа. Средства будут оплачены в апреле.                                                                               В настоящее время на объекте проводится  итоговая проверка Службой  Жилстройнадзора Югры. После проверки объект будет введен в эксплуатацию. Срок ввода объекта в эксплуатацию - апрель 2016 года. </t>
      </is>
    </oc>
    <nc r="S29" t="inlineStr">
      <is>
        <t xml:space="preserve">Поставка и оплата оборудования в рамках заключенных в 2015 году контрактов на сумму - 81 625,0 тыс. руб.  с учетом монтажа, наладки и сборки будет произведена в период с марта по май 2016 года. 
Извещения по 7-ми аукционам на поставку оборудования для комплектации и ввода объекта в эксплуатацию на сумму 8576,0299 тыс. руб. опубликованы в марте, подведение итогов аукционов состоится в  апреле 2016г.   Из них по 2-м аукционам не подано ни одной заявки, извещения о проведении аукционов будут опубликованы повторно в апреле 2016г.
В связи с принятым  Решением об одностороннем отказе заказчика №43-02-739/16 от 23.03.2016 г.  от исполнения контракта   ориентировочный срок размещения извещения о проведении аукциона на поставку рентгенологического оборудования на сумму 63600,8 тыс. руб. - май 2016 г. Ориентировочный срок размещения извещений для проведения аукционов  на поставку оборудования (система видеонаблюдения, жалюзи) в сумме 8218,6 тыс. руб. - апрель 2016г.                                                                                                         Поставка оборудования в марте 2016 года принята на сумму 31000,32523 тыс. руб., за счет средств  бюджета автономного округа. Средства будут оплачены в апреле.                                                                               В настоящее время на объекте проводится  итоговая проверка Службой  Жилстройнадзора Югры. После проверки объект будет введен в эксплуатацию. Срок ввода объекта в эксплуатацию - апрель 2016 года. </t>
      </is>
    </nc>
  </rcc>
  <rcc rId="909" sId="1">
    <oc r="S65" t="inlineStr">
      <is>
        <t>Заключен МК на сумму 224 147,79 тыс. руб. на оказание услуг по организации горячего питания в муниципальных общеобразовательных учреждениях. Срок оказания услуги с 01.01.2016 по 31.12.2016.
 - 2 402,84 тыс. руб. - заключены договоры на суммуна оказание услуги по обеспечению предоставления завтраков и обедов в учебное время обучающимся негосударственных учреждений;
- 8 432,4 тыс. руб. - заключены договоры на приобретение продуктов питания для обеспечения предоставления завтраков и обедов в учебное время обучающимся в муниципальных учреждениях.
Не исполнено 25 198,96 тыс. руб. от профинансированного объема в связи с уменьшением фактического количества детодней питания.</t>
      </is>
    </oc>
    <nc r="S65" t="inlineStr">
      <is>
        <t>Заключен МК на сумму 224 147,79 тыс. руб. на оказание услуг по организации горячего питания в муниципальных общеобразовательных учреждениях. Срок оказания услуги с 01.01.2016 по 31.12.2016.
 - 2 402,84 тыс. руб. - заключены договоры на сумму на оказание услуги по обеспечению предоставления завтраков и обедов в учебное время обучающимся негосударственных учреждений;
- 8 432,4 тыс. руб. - заключены договоры на приобретение продуктов питания для обеспечения предоставления завтраков и обедов в учебное время обучающимся в муниципальных учреждениях.
Не исполнено 25 198,96 тыс. руб. от профинансированного объема в связи с уменьшением фактического количества детодней питания.</t>
      </is>
    </nc>
  </rcc>
  <rcc rId="910" sId="1">
    <oc r="S255" t="inlineStr">
      <is>
        <t>Кассовый план 1 кв. - 500 тыс. руб., кассовый план 2 кв. - 500  тыс. руб.  на оказание услуг за организацию участия приглашенных  экспертов и участников фестиваля МАУ "Сургутская филармония" ("Зеленый шум", "60 параллель"). Оплата услуг будет произведена по факту оказания услуг в соответствии с условиями заключаемых договоров в течение отчетного года.
МАУ "Сургутская филармония" заключен договор от 29.02.2016 № 52/16 на организацию и участие творческих встреч лауреатов на сумму 467,39 тыс. руб., от 01.03.2016 № 55/16 на услуги по организации и обеспечению бытового райдера артистов на сумму 26,61 тыс. руб. Услуги оказаны в полном объеме, оплата проиведена.
Заключен договор от 15.03.2016 № 26/16-Б на выполнение работ по обслуживанию официального сайта фестиваля "Зеленый шум" на сумму 6 тыс. руб., оплата по факту оказания услуг.</t>
      </is>
    </oc>
    <nc r="S255" t="inlineStr">
      <is>
        <t>Кассовый план 1 кв. - 500 тыс. руб., кассовый план 2 кв. - 500  тыс. руб.  на оказание услуг за организацию участия приглашенных  экспертов и участников фестиваля МАУ "Сургутская филармония" ("Зеленый шум", "60 параллель"). Оплата услуг будет произведена по факту оказания услуг в соответствии с условиями заключаемых договоров в течение отчетного года.
МАУ "Сургутская филармония" заключен договор от 29.02.2016 № 52/16 на организацию и участие творческих встреч лауреатов на сумму 467,39 тыс. руб., от 01.03.2016 № 55/16 на услуги по организации и обеспечению бытового райдера артистов на сумму 26,61 тыс. руб. Услуги оказаны в полном объеме, оплата произведена.
Заключен договор от 15.03.2016 № 26/16-Б на выполнение работ по обслуживанию официального сайта фестиваля "Зеленый шум" на сумму 6 тыс. руб., оплата по факту оказания услуг.</t>
      </is>
    </nc>
  </rcc>
  <rcc rId="911" sId="1">
    <oc r="S369" t="inlineStr">
      <is>
        <t>Постановлением Администрации города от 20.02.2016 № 1253 утвержден перечень получателей субсидии и объем предоставляемых субсидий на поддержку сельскохозяйственного производства.
Комитетом по управлению имуществом закоючено дополнительное соглашение с ООО "Сургутский рыбхоз" на 2016 год.
По состоянию на 01.04.2016  заявлений о предоставлении субсидий не поступало.
14.01.2016 поступило заявление о выходе ИП Патрушев Н.А. из перечня участников государственной программы "Развитие агропромышленного комплекса и рынков сельскохозяйственной продукции, сырья и продовольствия в ХМАО-Югре в 2016-2020 годах"</t>
      </is>
    </oc>
    <nc r="S369" t="inlineStr">
      <is>
        <t>Постановлением Администрации города от 20.02.2016 № 1253 утвержден перечень получателей субсидии и объем предоставляемых субсидий на поддержку сельскохозяйственного производства.
Комитетом по управлению имуществом заключено дополнительное соглашение с ООО "Сургутский рыбхоз" на 2016 год.
По состоянию на 01.04.2016  заявлений о предоставлении субсидий не поступало.
14.01.2016 поступило заявление о выходе ИП Патрушев Н.А. из перечня участников государственной программы "Развитие агропромышленного комплекса и рынков сельскохозяйственной продукции, сырья и продовольствия в ХМАО-Югре в 2016-2020 годах"</t>
      </is>
    </nc>
  </rcc>
  <rcc rId="912" sId="1">
    <oc r="S405" t="inlineStr">
      <is>
        <t>Аукционы по приобретению жилых помещений для участников программы (63 квартиры) несостоялись ввиду отсутсвия заявок. Повторное размещение заявок - апрель 2016 года.</t>
      </is>
    </oc>
    <nc r="S405" t="inlineStr">
      <is>
        <t>Аукционы по приобретению жилых помещений для участников программы (63 квартиры) не состоялись ввиду отсутствия заявок. Повторное размещение заявок - апрель 2016 года.</t>
      </is>
    </nc>
  </rcc>
  <rcc rId="913" sId="1">
    <oc r="S423" t="inlineStr">
      <is>
        <t>Работы выполняются согласно заключенного муниципального контракта на выполнение работ по строительству объекта с ООО "Строительная компания  СОК" №03/2015 от 19.05.2015. Сумма по контракту - 423186,003 тыс.руб, на 2015 год - 82829,0 тыс.руб. Срок выполнения работ - 30 сентября 2016 года. 
Готовность объекта 27,6 %. Согласно графика производства работ ведутся  работы по устройству сетей водоснабжения и теплоснабжения,  дождевой канализации.
Работы в марте 2016 года приняты на сумму 16104,67540 тыс.руб . Доля средств местного бюджета в размере 3220,93508 тыс.руб. оплачена. Доля средств бюджета автономного округа в размере 12883,74032 тыс.руб. будет оплачена в апреле. Ориентировочная дата ввода объекта в эксплуатацию - октябрь 2016 года.</t>
      </is>
    </oc>
    <nc r="S423" t="inlineStr">
      <is>
        <t>Работы выполняются согласно заключенного муниципального контракта на выполнение работ по строительству объекта с ООО "Строительная компания  СОК" №03/2015 от 19.05.2015. Сумма по контракту - 423186,003 тыс. руб., на 2015 год - 82829,0 тыс. руб. Срок выполнения работ - 30 сентября 2016 года. 
Готовность объекта 27,6 %. Согласно графика производства работ ведутся  работы по устройству сетей водоснабжения и теплоснабжения,  дождевой канализации.
Работы в марте 2016 года приняты на сумму 16104,67540 тыс. руб. Доля средств местного бюджета в размере 3220,93508 тыс. руб. оплачена. Доля средств бюджета автономного округа в размере 12883,74032 тыс. руб. будет оплачена в апреле. Ориентировочная дата ввода объекта в эксплуатацию - октябрь 2016 года.</t>
      </is>
    </nc>
  </rcc>
  <rcc rId="914" sId="1">
    <oc r="S429" t="inlineStr">
      <is>
        <t>Для формирования фонда социального использования 25.12.2015  было объявлено два  электронных аукциона на приобретение жилых помещений в многоквартирном жилом доме, общей площадью 15 046,40 кв.м. и 7 460,80 кв.м.
 По итогам электронных аукционов 11.02.2016 заключены контракты с ООО "УК"Центр Менеджмент" №1/2016 на сумму 392 654, 44320 тыс.р. (лимит 2016г - 305699,3931 тыс.руб), и контракт №2/2016 на сумму 791 876, 98560 тыс.р.(лимит 2016г 616512,156 тыс.руб), сроком действия до 30.03.2017г. По условиям контрактов произведен авансовый платеж в размере 70% стоимости контрактов.                              
Приведение утвержденного плана в соответствии с уточненным вынесено на рассмотрение заседания ДГ, которое состоится в апреле.</t>
      </is>
    </oc>
    <nc r="S429" t="inlineStr">
      <is>
        <t>Для формирования фонда социального использования 25.12.2015  было объявлено два  электронных аукциона на приобретение жилых помещений в многоквартирном жилом доме, общей площадью 15 046,40 кв.м. и 7 460,80 кв.м.
 По итогам электронных аукционов 11.02.2016 заключены контракты с ООО "УК"Центр Менеджмент" №1/2016 на сумму 392 654, 44320 тыс. руб. (лимит 2016г - 305 699,3931 тыс. руб.), и контракт №2/2016 на сумму 791 876, 98560 тыс. руб. (лимит 2016г - 616 512,156 тыс. руб.), сроком действия до 30.03.2017г. По условиям контрактов произведен авансовый платеж в размере 70% стоимости контрактов.                              
Приведение утвержденного плана в соответствии с уточненным вынесено на рассмотрение заседания ДГ, которое состоится в апреле.</t>
      </is>
    </nc>
  </rcc>
  <rcc rId="915" sId="1">
    <oc r="S441" t="inlineStr">
      <is>
        <t>По состоянию на 01.04.2016 в списке участников данной подпрограммы числится 69 молодых семей.  Ориетировочный срок заключения соглашения  о финансировании подпрограммы III  квартал 2016 года. Согласно уведомления Департамента финансов ХМАО - Югры от 29.02.2016 № 707 доведены средства окружного бюджета в размере 515 524,74 рубля, на исполнение переходящих обязательств в отношении одной молодой семьи, получившей Свидетельство 28.12.2015 (по соглашению 2015 года). Социальная выплата участнику подпрограммы 2015 будет перечислена после поступления в бюджет города средств федерального бюджета. Согласно уточненного плана планируется в 2016 году предоставить социальную выплату (субсидию) 10 молодым семьям (участникам 2016 года) и 1 молодой семье (участнику 2015 года).</t>
      </is>
    </oc>
    <nc r="S441" t="inlineStr">
      <is>
        <t>По состоянию на 01.04.2016 в списке участников данной подпрограммы числится 69 молодых семей.  Ориентировочный срок заключения соглашения  о финансировании подпрограммы III  квартал 2016 года. Согласно уведомления Департамента финансов ХМАО - Югры от 29.02.2016 № 707 доведены средства окружного бюджета в размере 515 524,74 рубля, на исполнение переходящих обязательств в отношении одной молодой семьи, получившей Свидетельство 28.12.2015 (по соглашению 2015 года). Социальная выплата участнику подпрограммы 2015 будет перечислена после поступления в бюджет города средств федерального бюджета. Согласно уточненного плана планируется в 2016 году предоставить социальную выплату (субсидию) 10 молодым семьям (участникам 2016 года) и 1 молодой семье (участнику 2015 года).</t>
      </is>
    </nc>
  </rcc>
  <rcc rId="916" sId="1">
    <oc r="S447" t="inlineStr">
      <is>
        <t>Заключены муниципальные контракты и договора на на приобретение конвертов и бумаги. Закупки запланированные на 2016 год осуществляются в соответствии с план-графиком.</t>
      </is>
    </oc>
    <nc r="S447" t="inlineStr">
      <is>
        <t>Заключены муниципальные контракты и договора на  приобретение конвертов и бумаги. Закупки запланированные на 2016 год осуществляются в соответствии с план-графиком.</t>
      </is>
    </nc>
  </rcc>
  <rcc rId="917" sId="1">
    <oc r="S459" t="inlineStr">
      <is>
        <t>Средства предусмотрены на выплату субсидии и приобретение жилого помещения для участников программы. Субсидия будет выплачена по мере подготовки Управлением учета и распределения жилья Постановления о предоставлении субсидии на приобретение жилого помещения.                                                                                         Приобретено жилое помещение (1 комн.кв, 43,3 кв.м, 1827,4332 тыс.руб) согласно заключеннного МК с ООО "Управляющая компания "Центр Менеджмент" №4/2016 от 23.03.2016г. Оплата будет произведена после регистрации жилого помещения в муниципальную собственность.                                                                 Изменение объема субвенций произведено на основании справок ДФ ХМАО-Югры №500/03/45, 500/03/50 от 24.03.2016 г "Об изменении лимитов бюджетных обязательств на 2016 год".</t>
      </is>
    </oc>
    <nc r="S459" t="inlineStr">
      <is>
        <t>Средства предусмотрены на выплату субсидии и приобретение жилого помещения для участников программы. Субсидия будет выплачена по мере подготовки Управлением учета и распределения жилья Постановления о предоставлении субсидии на приобретение жилого помещения.                                                                                         Приобретено жилое помещение (1 комн.кв, 43,3 кв.м, 1827,4332 тыс. руб.) согласно заключенного МК с ООО "Управляющая компания "Центр Менеджмент" №4/2016 от 23.03.2016г. Оплата будет произведена после регистрации жилого помещения в муниципальную собственность.                                                                 Изменение объема субвенций произведено на основании справок ДФ ХМАО-Югры №500/03/45, 500/03/50 от 24.03.2016 г "Об изменении лимитов бюджетных обязательств на 2016 год".</t>
      </is>
    </nc>
  </rcc>
  <rcc rId="918" sId="1">
    <oc r="B489" t="inlineStr">
      <is>
        <t>Капитальный ремонт объектов коммунаьного комплекса (ДГХ)</t>
      </is>
    </oc>
    <nc r="B489" t="inlineStr">
      <is>
        <t>Капитальный ремонт объектов коммунального комплекса (ДГХ)</t>
      </is>
    </nc>
  </rcc>
  <rcc rId="919" sId="1">
    <oc r="S555" t="inlineStr">
      <is>
        <t xml:space="preserve">Выполнены инженерно-геологические изыскания по заключенному договору с ООО "Гео-Строй"  № 414/16 от 03.02.2016 на сумму 32,15 тыс.руб, оплата - в апреле 2016. Проведение закупочных процедур по выбору подрядных организаций на выполнение  СМР- апрель 2016, заключение  договора - май 2016, оплата по договору - 4 квартал 2016. </t>
      </is>
    </oc>
    <nc r="S555" t="inlineStr">
      <is>
        <t xml:space="preserve">Выполнены инженерно-геологические изыскания по заключенному договору с ООО "Гео-Строй"  № 414/16 от 03.02.2016 на сумму 32,15 тыс. руб., оплата - в апреле 2016. Проведение закупочных процедур по выбору подрядных организаций на выполнение  СМР- апрель 2016, заключение  договора - май 2016, оплата по договору - 4 квартал 2016. </t>
      </is>
    </nc>
  </rcc>
  <rcc rId="920" sId="1">
    <oc r="S561" t="inlineStr">
      <is>
        <t xml:space="preserve">ООО "ЭнергоРемНаладка" по заключенному договору № 5-16 от 12.02.2016 разработана проектная документация на сумму 99, 29 тыс.руб, оплата - в апреле 2016. Проведение закупочных процедур по выбору подрядных организаций на приобретение оборудования - апрель 2016, заключение  договора - май 2016, СМР планируется выполнить собственными силами предприятия. </t>
      </is>
    </oc>
    <nc r="S561" t="inlineStr">
      <is>
        <t xml:space="preserve">ООО "ЭнергоРемНаладка" по заключенному договору № 5-16 от 12.02.2016 разработана проектная документация на сумму 99, 29 тыс. руб., оплата - в апреле 2016. Проведение закупочных процедур по выбору подрядных организаций на приобретение оборудования - апрель 2016, заключение  договора - май 2016, СМР планируется выполнить собственными силами предприятия. </t>
      </is>
    </nc>
  </rcc>
  <rcc rId="921" sId="1">
    <oc r="S597" t="inlineStr">
      <is>
        <t>План на 2016 год - 17 785,66 тыс. руб., в том числе:
1) Техническое обслуживание АПК "Безопасный город" - 15 162,79 тыс. руб.:
 - 13 007,42 тыс. руб. - заключён контракт №  1-16-МК от 07.12.2015 на 1 полугодие 2016 года за счёт бюджета МО (из них 486,30 тыс. руб. за счёт софинансирования). Оплата ежемесячная в размере 2167,90 тыс. руб., на 01.04.2016 произведена оплата  в размере - 4335,81 тыс. руб.;
 - 2 155,37 тыс. руб. - запланировано заключение контракта (1889,52 тыс. руб. -бюджет МО; 265,85 тыс. руб. - бюджет ХМАО). Ориетировочные сроки: проведение аукциона аукцион - май 2016 года, заключение контракта - июнь 2016 года. 
2)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- 888,72 тыс. руб:
- 99,0 тыс.руб. - заключен договор  № ТО-05-16 от 11.01.2016. Срок оказания услуг - 1 квартал 2016 года. Оплата будет произведена в апреле 2016 г;
- 779,5 тыс.руб. - в апреле 2016 г. планируется заключение муниципального контракта  (601 тыс.руб. - бюджет ХМАО; 178,5 тыс.руб.- бюджет МО); 
- 10,22 тыс.руб. - экономия, планируемая к исполнению до конца фмнансового года. 
3) Услуги по приему, обработке и доставке заказных писем с уведомлением  
 - заключён контракт № 6-16-МК от 01.02.2016 на 1 734,15 тыс. руб.
На 30.03.2016 обработано и доставлено 6 748 заказных писем на сумму 402,25 тыс. руб. Документы на оплату направлены 30.03.2016.</t>
      </is>
    </oc>
    <nc r="S597" t="inlineStr">
      <is>
        <t>План на 2016 год - 17 785,66 тыс. руб., в том числе:
1) Техническое обслуживание АПК "Безопасный город" - 15 162,79 тыс. руб.:
 - 13 007,42 тыс. руб. - заключён контракт №  1-16-МК от 07.12.2015 на 1 полугодие 2016 года за счёт бюджета МО (из них 486,30 тыс. руб. за счёт софинансирования). Оплата ежемесячная в размере 2167,90 тыс. руб., на 01.04.2016 произведена оплата  в размере - 4335,81 тыс. руб.;
 - 2 155,37 тыс. руб. - запланировано заключение контракта (1889,52 тыс. руб. -бюджет МО; 265,85 тыс. руб. - бюджет ХМАО). Ориентировочные сроки: проведение аукциона аукцион - май 2016 года, заключение контракта - июнь 2016 года. 
2)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- 888,72 тыс. руб.:
- 99,0 тыс. руб. - заключен договор  № ТО-05-16 от 11.01.2016. Срок оказания услуг - 1 квартал 2016 года. Оплата будет произведена в апреле 2016 г;
- 779,5 тыс. руб. - в апреле 2016 г. планируется заключение муниципального контракта  (601 тыс. руб. - бюджет ХМАО; 178,5 тыс. руб.- бюджет МО); 
- 10,22 тыс. руб. - экономия, планируемая к исполнению до конца финансового года. 
3) Услуги по приему, обработке и доставке заказных писем с уведомлением  
 - заключён контракт № 6-16-МК от 01.02.2016 на 1 734,15 тыс. руб.
На 30.03.2016 обработано и доставлено 6 748 заказных писем на сумму 402,25 тыс. руб. Документы на оплату направлены 30.03.2016.</t>
      </is>
    </nc>
  </rcc>
  <rcc rId="922" sId="1">
    <oc r="S699" t="inlineStr">
      <is>
        <t xml:space="preserve">С учетом максимальной суммы субсидии для одного субъекта - поддержка будет оказана не менее чем 1 субъекту МСП.
Исполнение запланировано на 2 квартал 2016 года. Заявлений по направлению - 7, отказов - 2, в работе в настоящее время - 4, поддержка оказана 1 субъекту МСП на суммму 163,82 тыс. руб.
</t>
      </is>
    </oc>
    <nc r="S699" t="inlineStr">
      <is>
        <t xml:space="preserve">С учетом максимальной суммы субсидии для одного субъекта - поддержка будет оказана не менее чем 1 субъекту МСП.
Исполнение запланировано на 2 квартал 2016 года. Заявлений по направлению - 7, отказов - 2, в работе в настоящее время - 4, поддержка оказана 1 субъекту МСП на сумму 163,82 тыс. руб.
</t>
      </is>
    </nc>
  </rcc>
  <rcc rId="923" sId="1">
    <oc r="S741" t="inlineStr">
      <is>
        <t>Отклонение уточненного от утвержденного плана обусловлено выделением средств, согласно распоряжению Правительства ХМАО-Югры от 26.02.2016 № 82-рп «Об остатках межбюджетных трансфертов, подлежащих передаче из бюджета ХМАО-Югры в бюджеты муниципальных районов и городских округов ХМАО-Югры" в сумме 25862,27 т.р. на приобретение оборудования, программного обеспечения, мебели и проведение ремонтных работ.
Обеспечена доля софинансирования за счет средств местного бюджета в сумме 1 941,0 тыс. руб. 
Неисполненные остатки 2015 года на сумму 20 558,01 т.р. (в том числе за счет средств местного бюджета - 1 398,71 т.р., за счет средств окружного бюджета - 19 159,30 т.р.) ожидается исполнить во 2 квартале 2016 года по заключенным контрактам:
- на поставку программно-аппаратного комплекса "Универсальный криптошлюз и межсетевой экран" по МК51/ЭА-15 от 23.12.2015 с ООО "Астерит" в сумме 207,49 т.р.;
- на поставку и гарантийное обслуживание средств видеонаблюдения по МК58/ЭА-15 от 28.12.2015 с ИП Доска Виктор Васильевич в сумме 640,56 т.р.;
- на поставку и гарантийное обслуживание серверного оборудования по МК66/ЭА-15 от 18.01.2016 с ООО "РемМарк" в сумме 3 591,66 т.р.;
- на поставку и установку мебели для комплектации объекта "Многофункциональный центр предоставления государственных и муниципальных услуг города Сургута" по МК54/ЭА-15 от 28.12.2015 с ООО "Технологичный дизайн" в сумме 879,54 т.р.;
- на выполнение работ по ремонту нежилого помещения под нужды МФЦ г. Сургута по МК65/ЭА-15 от 18.01.2016 с ООО "СтройНордКомплекс" в сумме 13 987,13 т.р. (в том числе за счет средств местного бюджета - 1 398,71 т.р., за счет средств окружного бюджета - 12 588,42 т.р.);
- на поставку и внедрение системы управления электронной очередью для нужд МКУ "МФЦ г. Сургута" по МК67/ЭА-15 от 26.01.2016 с ООО "Унитех" в сумме 1 251,63 т.р.
Средства в сумме 7 245,26 т.р., ожидается исполнить до конца 2016 года (в том числе за счет средств местного бюджета - 542,29 т.р., за счет средств окружного бюджета - 6 702,97 т.р.):
- на оборудование - 4 924,62 т.р. (в том числе за счет средств местного бюджета - 125,84 т.р., за счет средств окружного бюджета - 4 798,78 т.р.);
- на выполнение ремонтных работ - 1 398,71 т.р. (в том числе за счет средств местного бюджета - 139,87 т.р., за счет средств окружного бюджета - 12 588,42 т.р.) ;
- на программное обеспечение - 921,93 т.р. (в том числе за счет средств местного бюджета - 276,58 т.р., за счет средств окружного бюджета - 645,35 т.р.).</t>
      </is>
    </oc>
    <nc r="S741" t="inlineStr">
      <is>
        <t>Отклонение уточненного от утвержденного плана обусловлено выделением средств, согласно распоряжению Правительства ХМАО-Югры от 26.02.2016 № 82-рп «Об остатках межбюджетных трансфертов, подлежащих передаче из бюджета ХМАО-Югры в бюджеты муниципальных районов и городских округов ХМАО-Югры" в сумме 25862,27 тыс. руб. на приобретение оборудования, программного обеспечения, мебели и проведение ремонтных работ.
Обеспечена доля софинансирования за счет средств местного бюджета в сумме 1 941,0 тыс. руб. 
Неисполненные остатки 2015 года на сумму 20 558,01 тыс. руб. (в том числе за счет средств местного бюджета - 1 398,71 тыс. руб., за счет средств окружного бюджета - 19 159,30 тыс. руб.) ожидается исполнить во 2 квартале 2016 года по заключенным контрактам:
- на поставку программно-аппаратного комплекса "Универсальный криптошлюз и межсетевой экран" по МК51/ЭА-15 от 23.12.2015 с ООО "Астерит" в сумме 207,49 тыс. руб.;
- на поставку и гарантийное обслуживание средств видеонаблюдения по МК58/ЭА-15 от 28.12.2015 с ИП Доска Виктор Васильевич в сумме 640,56 тыс. руб.;
- на поставку и гарантийное обслуживание серверного оборудования по МК66/ЭА-15 от 18.01.2016 с ООО "РемМарк" в сумме 3 591,66 тыс. руб.;
- на поставку и установку мебели для комплектации объекта "Многофункциональный центр предоставления государственных и муниципальных услуг города Сургута" по МК54/ЭА-15 от 28.12.2015 с ООО "Технологичный дизайн" в сумме 879,54 тыс. руб.;
- на выполнение работ по ремонту нежилого помещения под нужды МФЦ г. Сургута по МК65/ЭА-15 от 18.01.2016 с ООО "СтройНордКомплекс" в сумме 13 987,13 тыс. руб. (в том числе за счет средств местного бюджета - 1 398,71 тыс. руб., за счет средств окружного бюджета - 12 588,42 тыс. руб.);
- на поставку и внедрение системы управления электронной очередью для нужд МКУ "МФЦ г. Сургута" по МК67/ЭА-15 от 26.01.2016 с ООО "Унитех" в сумме 1 251,63 тыс. руб.
Средства в сумме 7 245,26 тыс. руб., ожидается исполнить до конца 2016 года (в том числе за счет средств местного бюджета - 542,29 тыс. руб., за счет средств окружного бюджета - 6 702,97 тыс. руб.):
- на оборудование - 4 924,62 тыс. руб. (в том числе за счет средств местного бюджета - 125,84 тыс. руб., за счет средств окружного бюджета - 4 798,78 тыс. руб.);
- на выполнение ремонтных работ - 1 398,71 тыс. руб. (в том числе за счет средств местного бюджета - 139,87 тыс. руб., за счет средств окружного бюджета - 12 588,42 тыс. руб.) ;
- на программное обеспечение - 921,93 тыс. руб. (в том числе за счет средств местного бюджета - 276,58 тыс. руб., за счет средств окружного бюджета - 645,35 тыс. руб.).</t>
      </is>
    </nc>
  </rcc>
  <rcv guid="{D20DFCFE-63F9-4265-B37B-4F36C46DF159}" action="delete"/>
  <rdn rId="0" localSheetId="1" customView="1" name="Z_D20DFCFE_63F9_4265_B37B_4F36C46DF159_.wvu.PrintArea" hidden="1" oldHidden="1">
    <formula>'на 01.04.2016'!$A$1:$S$954</formula>
    <oldFormula>'на 01.04.2016'!$A$1:$S$954</oldFormula>
  </rdn>
  <rdn rId="0" localSheetId="1" customView="1" name="Z_D20DFCFE_63F9_4265_B37B_4F36C46DF159_.wvu.PrintTitles" hidden="1" oldHidden="1">
    <formula>'на 01.04.2016'!$7:$10</formula>
  </rdn>
  <rdn rId="0" localSheetId="1" customView="1" name="Z_D20DFCFE_63F9_4265_B37B_4F36C46DF159_.wvu.Rows" hidden="1" oldHidden="1">
    <formula>'на 01.04.2016'!$303:$320</formula>
    <oldFormula>'на 01.04.2016'!$303:$320</oldFormula>
  </rdn>
  <rdn rId="0" localSheetId="1" customView="1" name="Z_D20DFCFE_63F9_4265_B37B_4F36C46DF159_.wvu.Cols" hidden="1" oldHidden="1">
    <formula>'на 01.04.2016'!$D:$F,'на 01.04.2016'!$Q:$R</formula>
    <oldFormula>'на 01.04.2016'!$D:$F,'на 01.04.2016'!$Q:$R</oldFormula>
  </rdn>
  <rdn rId="0" localSheetId="1" customView="1" name="Z_D20DFCFE_63F9_4265_B37B_4F36C46DF159_.wvu.FilterData" hidden="1" oldHidden="1">
    <formula>'на 01.04.2016'!$A$9:$T$1161</formula>
    <oldFormula>'на 01.04.2016'!$A$9:$T$1161</oldFormula>
  </rdn>
  <rdn rId="0" localSheetId="2" customView="1" name="Z_D20DFCFE_63F9_4265_B37B_4F36C46DF159_.wvu.PrintArea" hidden="1" oldHidden="1">
    <formula>перечень!$A$1:$J$33</formula>
    <oldFormula>перечень!$A$1:$J$33</oldFormula>
  </rdn>
  <rdn rId="0" localSheetId="2" customView="1" name="Z_D20DFCFE_63F9_4265_B37B_4F36C46DF159_.wvu.PrintTitles" hidden="1" oldHidden="1">
    <formula>перечень!$3:$3</formula>
    <oldFormula>перечень!$3:$3</oldFormula>
  </rdn>
  <rdn rId="0" localSheetId="2" customView="1" name="Z_D20DFCFE_63F9_4265_B37B_4F36C46DF159_.wvu.FilterData" hidden="1" oldHidden="1">
    <formula>перечень!$A$3:$D$29</formula>
    <oldFormula>перечень!$A$3:$D$29</oldFormula>
  </rdn>
  <rcv guid="{D20DFCFE-63F9-4265-B37B-4F36C46DF159}"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 sId="1">
    <oc r="S410" t="inlineStr">
      <is>
        <t>Заключены муниципальные контракты и договора на первоочередные работы, услуги, закупку товаров. Закупки запланированные на 2016 год осуществляются в соответствии с план-графиком.
В 2016 году из средств окружного бюджета предусмотрены расходы на приобретение конвертов и бумаги в  целях реализации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is>
    </oc>
    <nc r="S410" t="inlineStr">
      <is>
        <t>Заключены муниципальные контракты и договора на на приобретение конвертов и бумаги. Закупки запланированные на 2016 год осуществляются в соответствии с план-графиком.</t>
      </is>
    </nc>
  </rcc>
  <rcv guid="{D20DFCFE-63F9-4265-B37B-4F36C46DF159}" action="delete"/>
  <rdn rId="0" localSheetId="1" customView="1" name="Z_D20DFCFE_63F9_4265_B37B_4F36C46DF159_.wvu.PrintArea" hidden="1" oldHidden="1">
    <formula>'на 01.04.2016'!$A$1:$S$1139</formula>
    <oldFormula>'на 01.04.2016'!$A$1:$S$1139</oldFormula>
  </rdn>
  <rdn rId="0" localSheetId="1" customView="1" name="Z_D20DFCFE_63F9_4265_B37B_4F36C46DF159_.wvu.Cols" hidden="1" oldHidden="1">
    <formula>'на 01.04.2016'!$D:$F,'на 01.04.2016'!$Q:$R</formula>
    <oldFormula>'на 01.04.2016'!$D:$F,'на 01.04.2016'!$Q:$R</oldFormula>
  </rdn>
  <rdn rId="0" localSheetId="1" customView="1" name="Z_D20DFCFE_63F9_4265_B37B_4F36C46DF159_.wvu.FilterData" hidden="1" oldHidden="1">
    <formula>'на 01.04.2016'!$A$9:$T$1124</formula>
    <oldFormula>'на 01.04.2016'!$A$9:$T$1124</oldFormula>
  </rdn>
  <rdn rId="0" localSheetId="2" customView="1" name="Z_D20DFCFE_63F9_4265_B37B_4F36C46DF159_.wvu.PrintArea" hidden="1" oldHidden="1">
    <formula>перечень!$A$1:$J$33</formula>
    <oldFormula>перечень!$A$1:$J$33</oldFormula>
  </rdn>
  <rdn rId="0" localSheetId="2" customView="1" name="Z_D20DFCFE_63F9_4265_B37B_4F36C46DF159_.wvu.PrintTitles" hidden="1" oldHidden="1">
    <formula>перечень!$3:$3</formula>
    <oldFormula>перечень!$3:$3</oldFormula>
  </rdn>
  <rdn rId="0" localSheetId="2" customView="1" name="Z_D20DFCFE_63F9_4265_B37B_4F36C46DF159_.wvu.FilterData" hidden="1" oldHidden="1">
    <formula>перечень!$A$3:$D$29</formula>
    <oldFormula>перечень!$A$3:$D$29</oldFormula>
  </rdn>
  <rcv guid="{D20DFCFE-63F9-4265-B37B-4F36C46DF159}" action="add"/>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14:M15" start="0" length="2147483647">
    <dxf>
      <font>
        <color auto="1"/>
      </font>
    </dxf>
  </rfmt>
  <rfmt sheetId="1" sqref="O15" start="0" length="2147483647">
    <dxf>
      <font/>
    </dxf>
  </rfmt>
  <rfmt sheetId="1" sqref="O12" start="0" length="2147483647">
    <dxf>
      <font/>
    </dxf>
  </rfmt>
  <rfmt sheetId="1" sqref="J113 J116 J119 J122 L113 M113 L116 M116 L119 M119 L122 M122" start="0" length="2147483647">
    <dxf>
      <font>
        <color auto="1"/>
      </font>
    </dxf>
  </rfmt>
  <rfmt sheetId="1" sqref="M128" start="0" length="2147483647">
    <dxf>
      <font>
        <color auto="1"/>
      </font>
    </dxf>
  </rfmt>
  <rfmt sheetId="1" sqref="M393" start="0" length="2147483647">
    <dxf>
      <font>
        <color auto="1"/>
      </font>
    </dxf>
  </rfmt>
  <rfmt sheetId="1" sqref="M395:M396" start="0" length="2147483647">
    <dxf>
      <font>
        <color auto="1"/>
      </font>
    </dxf>
  </rfmt>
  <rfmt sheetId="1" sqref="K394:M394" start="0" length="2147483647">
    <dxf>
      <font>
        <color auto="1"/>
      </font>
    </dxf>
  </rfmt>
  <rfmt sheetId="1" sqref="M399 M401:M402" start="0" length="2147483647">
    <dxf>
      <font>
        <color auto="1"/>
      </font>
    </dxf>
  </rfmt>
  <rfmt sheetId="1" sqref="M417 M420" start="0" length="2147483647">
    <dxf>
      <font>
        <color auto="1"/>
      </font>
    </dxf>
  </rfmt>
  <rfmt sheetId="1" sqref="L419" start="0" length="2147483647">
    <dxf>
      <font/>
    </dxf>
  </rfmt>
  <rfmt sheetId="1" sqref="J419" start="0" length="2147483647">
    <dxf>
      <font/>
    </dxf>
  </rfmt>
  <rfmt sheetId="1" sqref="L419:M419" start="0" length="2147483647">
    <dxf>
      <font>
        <color auto="1"/>
      </font>
    </dxf>
  </rfmt>
  <rfmt sheetId="1" sqref="L419">
    <dxf>
      <numFmt numFmtId="168" formatCode="0.0%"/>
    </dxf>
  </rfmt>
  <rfmt sheetId="1" sqref="J419">
    <dxf>
      <numFmt numFmtId="168" formatCode="0.0%"/>
    </dxf>
  </rfmt>
  <rfmt sheetId="1" sqref="J425 L425" start="0" length="2147483647">
    <dxf>
      <font/>
    </dxf>
  </rfmt>
  <rfmt sheetId="1" sqref="J425">
    <dxf>
      <numFmt numFmtId="168" formatCode="0.0%"/>
    </dxf>
  </rfmt>
  <rfmt sheetId="1" sqref="L425">
    <dxf>
      <numFmt numFmtId="168" formatCode="0.0%"/>
    </dxf>
  </rfmt>
  <rfmt sheetId="1" sqref="K435:K437" start="0" length="2147483647">
    <dxf>
      <font/>
    </dxf>
  </rfmt>
  <rfmt sheetId="1" sqref="L435:M437" start="0" length="2147483647">
    <dxf>
      <font>
        <color auto="1"/>
      </font>
    </dxf>
  </rfmt>
  <rfmt sheetId="1" sqref="M759 M761:M762" start="0" length="2147483647">
    <dxf>
      <font>
        <color auto="1"/>
      </font>
    </dxf>
  </rfmt>
  <rfmt sheetId="1" sqref="J773:J774 L773:M774" start="0" length="2147483647">
    <dxf>
      <font>
        <color auto="1"/>
      </font>
    </dxf>
  </rfmt>
  <rfmt sheetId="1" sqref="J771:M771" start="0" length="2147483647">
    <dxf>
      <font>
        <color auto="1"/>
      </font>
    </dxf>
  </rfmt>
  <rcc rId="932" sId="1" odxf="1" dxf="1">
    <oc r="M773">
      <f>#REF!+M779+#REF!+#REF!+#REF!</f>
    </oc>
    <nc r="M773">
      <f>K773/I773</f>
    </nc>
    <odxf>
      <numFmt numFmtId="4" formatCode="#,##0.00"/>
      <border outline="0">
        <right style="thin">
          <color indexed="64"/>
        </right>
        <top/>
      </border>
    </odxf>
    <ndxf>
      <numFmt numFmtId="13" formatCode="0%"/>
      <border outline="0">
        <right/>
        <top style="thin">
          <color indexed="64"/>
        </top>
      </border>
    </ndxf>
  </rcc>
  <rcc rId="933" sId="1" odxf="1" dxf="1">
    <oc r="M774">
      <f>#REF!+M780+#REF!+#REF!+#REF!</f>
    </oc>
    <nc r="M774">
      <f>K774/I774</f>
    </nc>
    <odxf>
      <numFmt numFmtId="4" formatCode="#,##0.00"/>
      <border outline="0">
        <right style="thin">
          <color indexed="64"/>
        </right>
        <top/>
      </border>
    </odxf>
    <ndxf>
      <numFmt numFmtId="13" formatCode="0%"/>
      <border outline="0">
        <right/>
        <top style="thin">
          <color indexed="64"/>
        </top>
      </border>
    </ndxf>
  </rcc>
  <rfmt sheetId="1" sqref="M889 M891:M892" start="0" length="2147483647">
    <dxf>
      <font>
        <color auto="1"/>
      </font>
    </dxf>
  </rfmt>
  <rfmt sheetId="1" sqref="M895 M897:M898" start="0" length="2147483647">
    <dxf>
      <font>
        <color auto="1"/>
      </font>
    </dxf>
  </rfmt>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4" sId="2" odxf="1" dxf="1">
    <oc r="J4">
      <f>H4/F4</f>
    </oc>
    <nc r="J4">
      <f>H4/F4</f>
    </nc>
    <odxf>
      <font>
        <sz val="16"/>
        <color theme="0"/>
      </font>
    </odxf>
    <ndxf>
      <font>
        <sz val="16"/>
        <color theme="0"/>
      </font>
    </ndxf>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5" sId="1">
    <oc r="S645" t="inlineStr">
      <is>
        <r>
          <rPr>
            <sz val="18"/>
            <color rgb="FFFF0000"/>
            <rFont val="Times New Roman"/>
            <family val="1"/>
            <charset val="204"/>
          </rPr>
          <t xml:space="preserve">Планируется заключение договора о предоставлении субсидии из бюджета ХМАО - Югры бюджетам муниципальных образований ХМАО - Югры на реализацию муниципальной программы развития малого и среднего предпринимательства между Департаментом экономического развития ХМАО-Югры и Администрацией города </t>
        </r>
        <r>
          <rPr>
            <i/>
            <sz val="18"/>
            <color rgb="FFFF0000"/>
            <rFont val="Times New Roman"/>
            <family val="1"/>
            <charset val="204"/>
          </rPr>
          <t>в марте 2016 года.</t>
        </r>
        <r>
          <rPr>
            <sz val="18"/>
            <color rgb="FFFF0000"/>
            <rFont val="Times New Roman"/>
            <family val="1"/>
            <charset val="204"/>
          </rPr>
          <t xml:space="preserve"> В настоящее время договор проходит процедуру согласования в структурных подразделениях Администрации города.</t>
        </r>
        <r>
          <rPr>
            <sz val="18"/>
            <color theme="1"/>
            <rFont val="Times New Roman"/>
            <family val="1"/>
            <charset val="204"/>
          </rPr>
          <t xml:space="preserve">
Заключено соглашение от 09.10.2015 № 101  о предоставлении субсидии из бюджета ХМАО - Югры бюджетам муниципальных образований ХМАО - Югры на развитие многофункциональных центров предоставления государственных и муниципальных услуг между Департаментом экономического развития ХМАО-Югры и муниципальным образованием  (действует до исполнения всех взятых обязательств).
Заключено соглашение от 28.12.2015 № 151  о предоставлении субсидии из бюджета ХМАО - 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между Департаментом экономического развития ХМАО-Югры и муниципальным образованием.</t>
        </r>
      </is>
    </oc>
    <nc r="S645" t="inlineStr">
      <is>
        <r>
          <rPr>
            <sz val="18"/>
            <color rgb="FFFF0000"/>
            <rFont val="Times New Roman"/>
            <family val="1"/>
            <charset val="204"/>
          </rPr>
          <t xml:space="preserve">Заключен договор от 25.03.2016 № 42 о предоставлении субсидии из бюджета ХМАО - Югры бюджетам муниципальных образований ХМАО - Югры на реализацию муниципальной программы развития малого и среднего предпринимательства между Департаментом экономического развития ХМАО-Югры и Администрацией города. </t>
        </r>
        <r>
          <rPr>
            <sz val="18"/>
            <color theme="1"/>
            <rFont val="Times New Roman"/>
            <family val="1"/>
            <charset val="204"/>
          </rPr>
          <t xml:space="preserve">
Заключено соглашение от 09.10.2015 № 101  о предоставлении субсидии из бюджета ХМАО - Югры бюджетам муниципальных образований ХМАО - Югры на развитие многофункциональных центров предоставления государственных и муниципальных услуг между Департаментом экономического развития ХМАО-Югры и муниципальным образованием  (действует до исполнения всех взятых обязательств).
Заключено соглашение от 28.12.2015 № 151  о предоставлении субсидии из бюджета ХМАО - 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между Департаментом экономического развития ХМАО-Югры и муниципальным образованием.</t>
        </r>
      </is>
    </nc>
  </rcc>
  <rfmt sheetId="1" sqref="S645:S650" start="0" length="2147483647">
    <dxf>
      <font>
        <color auto="1"/>
      </font>
    </dxf>
  </rfmt>
  <rcc rId="936" sId="1">
    <oc r="S651" t="inlineStr">
      <is>
        <r>
          <t xml:space="preserve">Бюджет утвержден Решением Думы от 17.12.2015 №820-V ДГ. В соответствии с протоколом заседания комиссии МО представлена субсидия из средств окружного бюджета в сумме 11 769 600 рублей. </t>
        </r>
        <r>
          <rPr>
            <sz val="18"/>
            <color rgb="FFFF0000"/>
            <rFont val="Times New Roman"/>
            <family val="1"/>
            <charset val="204"/>
          </rPr>
          <t>В настоящее время на согласовании в структурных подразделениях АГ договор о предоставлении субсидии 
из бюджета ХМАО – Югры на реализацию муниципальной программы развития малого и среднего предпринимательства.</t>
        </r>
        <r>
          <rPr>
            <sz val="18"/>
            <rFont val="Times New Roman"/>
            <family val="2"/>
            <charset val="204"/>
          </rPr>
          <t xml:space="preserve">
Ожидаемое исполнение по итогам 2016 года 100%.</t>
        </r>
      </is>
    </oc>
    <nc r="S651" t="inlineStr">
      <is>
        <t>В соответствии с протоколом заседания комиссии и договором от 25.03.2016 № 42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представлена субсидия из средств окружного бюджета в сумме 11 769,6 тыс. руб. 
Ожидаемое исполнение по итогам 2016 года 100 %.</t>
      </is>
    </nc>
  </rcc>
  <rcc rId="937" sId="1" quotePrefix="1">
    <oc r="S657" t="inlineStr">
      <is>
        <t>Мероприятия будут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 Заключены 2 муниципальных контракта на сумму 817 210 рублей.</t>
      </is>
    </oc>
    <nc r="S657" t="inlineStr">
      <is>
        <t>Мероприятия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 Заключены 2 муниципальных контракта на сумму 817 210 рублей.</t>
      </is>
    </nc>
  </rcc>
  <rcc rId="938" sId="1" quotePrefix="1">
    <oc r="S663" t="inlineStr">
      <is>
        <t>Мероприятия будут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t>
      </is>
    </oc>
    <nc r="S663" t="inlineStr">
      <is>
        <t>Мероприятия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t>
      </is>
    </nc>
  </rcc>
  <rcc rId="939" sId="1" quotePrefix="1">
    <oc r="S669" t="inlineStr">
      <is>
        <t>Мероприятия будут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t>
      </is>
    </oc>
    <nc r="S669" t="inlineStr">
      <is>
        <t>Мероприятия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t>
      </is>
    </nc>
  </rcc>
  <rfmt sheetId="1" sqref="S675:S734" start="0" length="2147483647">
    <dxf>
      <font>
        <color rgb="FFFF0000"/>
      </font>
    </dxf>
  </rfmt>
  <rfmt sheetId="1" sqref="P433" start="0" length="2147483647">
    <dxf>
      <font>
        <color rgb="FFFF0000"/>
      </font>
    </dxf>
  </rfmt>
  <rfmt sheetId="1" sqref="P433" start="0" length="2147483647">
    <dxf>
      <font>
        <color theme="0"/>
      </font>
    </dxf>
  </rfmt>
  <rfmt sheetId="1" sqref="P68" start="0" length="2147483647">
    <dxf>
      <font>
        <color theme="0"/>
      </font>
    </dxf>
  </rfmt>
  <rcc rId="940" sId="1">
    <oc r="T748">
      <f>H760-K760=Q760</f>
    </oc>
    <nc r="T748">
      <f>H760-K760=Q760</f>
    </nc>
  </rcc>
  <rcc rId="941" sId="1">
    <oc r="T749">
      <f>H761-K761=Q761</f>
    </oc>
    <nc r="T749">
      <f>H761-K761=Q761</f>
    </nc>
  </rcc>
  <rcc rId="942" sId="1">
    <oc r="T750">
      <f>H762-K762=Q762</f>
    </oc>
    <nc r="T750">
      <f>H762-K762=Q762</f>
    </nc>
  </rcc>
  <rcc rId="943" sId="1">
    <oc r="T751">
      <f>H763-K763=Q763</f>
    </oc>
    <nc r="T751">
      <f>H763-K763=Q763</f>
    </nc>
  </rcc>
  <rcc rId="944" sId="1">
    <oc r="T752">
      <f>H764-K764=Q764</f>
    </oc>
    <nc r="T752">
      <f>H764-K764=Q764</f>
    </nc>
  </rcc>
  <rcc rId="945" sId="1" odxf="1" dxf="1">
    <oc r="T753">
      <f>H765-K765=Q765</f>
    </oc>
    <nc r="T753">
      <f>H765-K765=Q765</f>
    </nc>
    <odxf>
      <fill>
        <patternFill>
          <bgColor rgb="FFFFFF00"/>
        </patternFill>
      </fill>
    </odxf>
    <ndxf>
      <fill>
        <patternFill>
          <bgColor theme="0"/>
        </patternFill>
      </fill>
    </ndxf>
  </rcc>
  <rcc rId="946" sId="1" odxf="1" dxf="1">
    <oc r="T754">
      <f>H766-K766=Q766</f>
    </oc>
    <nc r="T754">
      <f>H766-K766=Q766</f>
    </nc>
    <odxf>
      <fill>
        <patternFill>
          <bgColor rgb="FFFFFF00"/>
        </patternFill>
      </fill>
    </odxf>
    <ndxf>
      <fill>
        <patternFill>
          <bgColor theme="0"/>
        </patternFill>
      </fill>
    </ndxf>
  </rcc>
  <rcc rId="947" sId="1">
    <oc r="T747">
      <f>H759-K759=Q759</f>
    </oc>
    <nc r="T747">
      <f>H759-K759=Q759</f>
    </nc>
  </rcc>
  <rcc rId="948" sId="1">
    <oc r="T742">
      <f>H754-K754=Q754</f>
    </oc>
    <nc r="T742">
      <f>H754-K754=Q754</f>
    </nc>
  </rcc>
  <rcc rId="949" sId="1" odxf="1" dxf="1">
    <oc r="T381">
      <f>H393-K393=#REF!</f>
    </oc>
    <nc r="T381">
      <f>H393-K393=Q393</f>
    </nc>
    <odxf>
      <fill>
        <patternFill>
          <bgColor indexed="11"/>
        </patternFill>
      </fill>
    </odxf>
    <ndxf>
      <fill>
        <patternFill>
          <bgColor theme="0"/>
        </patternFill>
      </fill>
    </ndxf>
  </rcc>
  <rcc rId="950" sId="1" odxf="1" dxf="1">
    <oc r="T382">
      <f>H394-K394=#REF!</f>
    </oc>
    <nc r="T382">
      <f>H394-K394=Q394</f>
    </nc>
    <odxf>
      <fill>
        <patternFill>
          <bgColor indexed="11"/>
        </patternFill>
      </fill>
    </odxf>
    <ndxf>
      <fill>
        <patternFill>
          <bgColor theme="0"/>
        </patternFill>
      </fill>
    </ndxf>
  </rcc>
  <rcc rId="951" sId="1" odxf="1" dxf="1">
    <oc r="T383">
      <f>H395-K395=#REF!</f>
    </oc>
    <nc r="T383">
      <f>H395-K395=Q395</f>
    </nc>
    <odxf>
      <fill>
        <patternFill>
          <bgColor indexed="11"/>
        </patternFill>
      </fill>
    </odxf>
    <ndxf>
      <fill>
        <patternFill>
          <bgColor theme="0"/>
        </patternFill>
      </fill>
    </ndxf>
  </rcc>
  <rcc rId="952" sId="1" odxf="1" dxf="1">
    <oc r="T384">
      <f>H396-K396=#REF!</f>
    </oc>
    <nc r="T384">
      <f>H396-K396=Q396</f>
    </nc>
    <odxf>
      <fill>
        <patternFill>
          <bgColor indexed="11"/>
        </patternFill>
      </fill>
    </odxf>
    <ndxf>
      <fill>
        <patternFill>
          <bgColor theme="0"/>
        </patternFill>
      </fill>
    </ndxf>
  </rcc>
  <rcc rId="953" sId="1" odxf="1" dxf="1">
    <oc r="T385">
      <f>H397-K397=#REF!</f>
    </oc>
    <nc r="T385">
      <f>H397-K397=Q397</f>
    </nc>
    <odxf>
      <fill>
        <patternFill>
          <bgColor indexed="11"/>
        </patternFill>
      </fill>
    </odxf>
    <ndxf>
      <fill>
        <patternFill>
          <bgColor theme="0"/>
        </patternFill>
      </fill>
    </ndxf>
  </rcc>
  <rcc rId="954" sId="1" odxf="1" dxf="1">
    <oc r="T386">
      <f>H398-K398=#REF!</f>
    </oc>
    <nc r="T386">
      <f>H398-K398=Q398</f>
    </nc>
    <odxf>
      <fill>
        <patternFill>
          <bgColor indexed="11"/>
        </patternFill>
      </fill>
    </odxf>
    <ndxf>
      <fill>
        <patternFill>
          <bgColor theme="0"/>
        </patternFill>
      </fill>
    </ndxf>
  </rcc>
  <rcc rId="955" sId="1" odxf="1" dxf="1">
    <oc r="T387">
      <f>H399-K399=#REF!</f>
    </oc>
    <nc r="T387">
      <f>H399-K399=Q399</f>
    </nc>
    <odxf>
      <font>
        <i/>
        <sz val="18"/>
        <color auto="1"/>
      </font>
    </odxf>
    <ndxf>
      <font>
        <i val="0"/>
        <sz val="18"/>
        <color auto="1"/>
      </font>
    </ndxf>
  </rcc>
  <rcc rId="956" sId="1" odxf="1" dxf="1">
    <oc r="T388">
      <f>H400-K400=#REF!</f>
    </oc>
    <nc r="T388">
      <f>H400-K400=Q400</f>
    </nc>
    <odxf>
      <font>
        <b val="0"/>
        <sz val="18"/>
        <color auto="1"/>
      </font>
    </odxf>
    <ndxf>
      <font>
        <b/>
        <sz val="18"/>
        <color auto="1"/>
      </font>
    </ndxf>
  </rcc>
  <rcc rId="957" sId="1" odxf="1" dxf="1">
    <oc r="T389">
      <f>H401-K401=#REF!</f>
    </oc>
    <nc r="T389">
      <f>H401-K401=Q401</f>
    </nc>
    <odxf>
      <font>
        <b val="0"/>
        <sz val="18"/>
        <color auto="1"/>
      </font>
    </odxf>
    <ndxf>
      <font>
        <b/>
        <sz val="18"/>
        <color auto="1"/>
      </font>
    </ndxf>
  </rcc>
  <rcc rId="958" sId="1" odxf="1" dxf="1">
    <oc r="T390">
      <f>H402-K402=#REF!</f>
    </oc>
    <nc r="T390">
      <f>H402-K402=Q402</f>
    </nc>
    <odxf>
      <font>
        <b val="0"/>
        <sz val="18"/>
        <color auto="1"/>
      </font>
    </odxf>
    <ndxf>
      <font>
        <b/>
        <sz val="18"/>
        <color auto="1"/>
      </font>
    </ndxf>
  </rcc>
  <rcc rId="959" sId="1" odxf="1" dxf="1">
    <oc r="T391">
      <f>H403-K403=#REF!</f>
    </oc>
    <nc r="T391">
      <f>H403-K403=Q403</f>
    </nc>
    <odxf>
      <font>
        <b val="0"/>
        <sz val="18"/>
        <color auto="1"/>
      </font>
    </odxf>
    <ndxf>
      <font>
        <b/>
        <sz val="18"/>
        <color auto="1"/>
      </font>
    </ndxf>
  </rcc>
  <rcc rId="960" sId="1" odxf="1" dxf="1">
    <oc r="T392">
      <f>H404-K404=#REF!</f>
    </oc>
    <nc r="T392">
      <f>H404-K404=Q404</f>
    </nc>
    <odxf>
      <font>
        <b val="0"/>
        <sz val="18"/>
        <color auto="1"/>
      </font>
    </odxf>
    <ndxf>
      <font>
        <b/>
        <sz val="18"/>
        <color auto="1"/>
      </font>
    </ndxf>
  </rcc>
  <rcc rId="961" sId="1" odxf="1" dxf="1">
    <oc r="T393">
      <f>H405-K405=#REF!</f>
    </oc>
    <nc r="T393">
      <f>H405-K405=Q405</f>
    </nc>
    <odxf>
      <font>
        <b val="0"/>
        <i/>
        <sz val="18"/>
        <color auto="1"/>
      </font>
    </odxf>
    <ndxf>
      <font>
        <b/>
        <i val="0"/>
        <sz val="18"/>
        <color auto="1"/>
      </font>
    </ndxf>
  </rcc>
  <rcc rId="962" sId="1">
    <oc r="T394">
      <f>H406-K406=#REF!</f>
    </oc>
    <nc r="T394">
      <f>H406-K406=Q406</f>
    </nc>
  </rcc>
  <rcc rId="963" sId="1">
    <oc r="T395">
      <f>H407-K407=#REF!</f>
    </oc>
    <nc r="T395">
      <f>H407-K407=Q407</f>
    </nc>
  </rcc>
  <rcc rId="964" sId="1">
    <oc r="T396">
      <f>H408-K408=#REF!</f>
    </oc>
    <nc r="T396">
      <f>H408-K408=Q408</f>
    </nc>
  </rcc>
  <rcc rId="965" sId="1">
    <oc r="T397">
      <f>H409-K409=#REF!</f>
    </oc>
    <nc r="T397">
      <f>H409-K409=Q409</f>
    </nc>
  </rcc>
  <rcc rId="966" sId="1">
    <oc r="T398">
      <f>H410-K410=#REF!</f>
    </oc>
    <nc r="T398">
      <f>H410-K410=Q410</f>
    </nc>
  </rcc>
  <rcc rId="967" sId="1" odxf="1" dxf="1">
    <oc r="T399">
      <f>H411-K411=#REF!</f>
    </oc>
    <nc r="T399">
      <f>H411-K411=Q411</f>
    </nc>
    <odxf>
      <font>
        <b val="0"/>
        <i/>
        <sz val="18"/>
        <color auto="1"/>
      </font>
    </odxf>
    <ndxf>
      <font>
        <b/>
        <i val="0"/>
        <sz val="18"/>
        <color auto="1"/>
      </font>
    </ndxf>
  </rcc>
  <rcc rId="968" sId="1">
    <oc r="T400">
      <f>H412-K412=#REF!</f>
    </oc>
    <nc r="T400">
      <f>H412-K412=Q412</f>
    </nc>
  </rcc>
  <rcc rId="969" sId="1">
    <oc r="T401">
      <f>H413-K413=#REF!</f>
    </oc>
    <nc r="T401">
      <f>H413-K413=Q413</f>
    </nc>
  </rcc>
  <rcc rId="970" sId="1">
    <oc r="T402">
      <f>H414-K414=#REF!</f>
    </oc>
    <nc r="T402">
      <f>H414-K414=Q414</f>
    </nc>
  </rcc>
  <rcc rId="971" sId="1">
    <oc r="T403">
      <f>H415-K415=#REF!</f>
    </oc>
    <nc r="T403">
      <f>H415-K415=Q415</f>
    </nc>
  </rcc>
  <rcc rId="972" sId="1">
    <oc r="T404">
      <f>H416-K416=#REF!</f>
    </oc>
    <nc r="T404">
      <f>H416-K416=Q416</f>
    </nc>
  </rcc>
  <rcc rId="973" sId="1" odxf="1" dxf="1">
    <oc r="T405">
      <f>H417-K417=#REF!</f>
    </oc>
    <nc r="T405">
      <f>H417-K417=Q417</f>
    </nc>
    <odxf>
      <font>
        <b val="0"/>
        <i/>
        <sz val="18"/>
        <color auto="1"/>
      </font>
    </odxf>
    <ndxf>
      <font>
        <b/>
        <i val="0"/>
        <sz val="18"/>
        <color auto="1"/>
      </font>
    </ndxf>
  </rcc>
  <rcc rId="974" sId="1">
    <oc r="T406">
      <f>H418-K418=#REF!</f>
    </oc>
    <nc r="T406">
      <f>H418-K418=Q418</f>
    </nc>
  </rcc>
  <rcc rId="975" sId="1">
    <oc r="T407">
      <f>H419-K419=#REF!</f>
    </oc>
    <nc r="T407">
      <f>H419-K419=Q419</f>
    </nc>
  </rcc>
  <rcc rId="976" sId="1">
    <oc r="T408">
      <f>H420-K420=#REF!</f>
    </oc>
    <nc r="T408">
      <f>H420-K420=Q420</f>
    </nc>
  </rcc>
  <rcc rId="977" sId="1">
    <oc r="T409">
      <f>H421-K421=#REF!</f>
    </oc>
    <nc r="T409">
      <f>H421-K421=Q421</f>
    </nc>
  </rcc>
  <rcc rId="978" sId="1">
    <oc r="T410">
      <f>H422-K422=#REF!</f>
    </oc>
    <nc r="T410">
      <f>H422-K422=Q422</f>
    </nc>
  </rcc>
  <rcc rId="979" sId="1" odxf="1" dxf="1">
    <oc r="T411">
      <f>#REF!-#REF!=#REF!</f>
    </oc>
    <nc r="T411">
      <f>H423-K423=Q423</f>
    </nc>
    <odxf>
      <font>
        <b val="0"/>
        <i/>
        <sz val="18"/>
        <color auto="1"/>
      </font>
    </odxf>
    <ndxf>
      <font>
        <b/>
        <i val="0"/>
        <sz val="18"/>
        <color auto="1"/>
      </font>
    </ndxf>
  </rcc>
  <rcc rId="980" sId="1">
    <oc r="S393" t="inlineStr">
      <is>
        <t xml:space="preserve">Заключено соглашение от 01.03.2016 № 2 о предоставлении субсидий из бюджета автономного округа бюджетам муниципальных образований автономного округа для реализации полномочий в области строительства, градостроительной деятельности и жилищных отношений по мероприятиям "Приобретения жилья", "Ликвидация и расселение приспособленных для проживания строений (балочных массивов)" между Департамент строительства ХМАО - Югры и муниципальным образованием </t>
      </is>
    </oc>
    <nc r="S393" t="inlineStr">
      <is>
        <t xml:space="preserve">Заключено соглашение от 01.03.2016 № 2 о предоставлении субсидий из бюджета автономного округа бюджетам муниципальных образований автономного округа для реализации полномочий в области строительства, градостроительной деятельности и жилищных отношений по мероприятиям "Приобретения жилья", "Ликвидация и расселение приспособленных для проживания строений (балочных массивов)" между Департамент строительства ХМАО - Югры и муниципальным образованием. </t>
      </is>
    </nc>
  </rcc>
  <rcc rId="981" sId="1">
    <oc r="S394" t="inlineStr">
      <is>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"Улица Маяковского на участке от ул. 30 лет Победы до ул. Университетской")</t>
      </is>
    </oc>
    <nc r="S394" t="inlineStr">
      <is>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"Улица Маяковского на участке от ул. 30 лет Победы до ул. Университетской").</t>
      </is>
    </nc>
  </rcc>
  <rfmt sheetId="1" sqref="S429" start="0" length="2147483647">
    <dxf>
      <font>
        <color auto="1"/>
      </font>
    </dxf>
  </rfmt>
  <rcc rId="982" sId="1">
    <oc r="S675" t="inlineStr">
      <is>
        <t xml:space="preserve">С учетом максимальной суммы субсидии для одного субъекта МСП - поддержка будет оказана не менее чем 13 субъектам МСП. А также не менее чем 1 организации. </t>
      </is>
    </oc>
    <nc r="S675" t="inlineStr">
      <is>
        <t xml:space="preserve">С учетом максимальной суммы субсидии для одного субъекта МСП - поддержка будет оказана не менее чем 32 субъектам МСП. А также не менее чем 1 организации. </t>
      </is>
    </nc>
  </rcc>
  <rfmt sheetId="1" sqref="S675:S680" start="0" length="2147483647">
    <dxf>
      <font>
        <color auto="1"/>
      </font>
    </dxf>
  </rfmt>
  <rcc rId="983" sId="1">
    <oc r="S681" t="inlineStr">
      <is>
        <t>Поддержка будет оказана не менее чем 1 организации.
Исполнение запланировано на 2 квартал 2016 года. Заявлений по направлению не поступало</t>
      </is>
    </oc>
    <nc r="S681" t="inlineStr">
      <is>
        <t>Поддержка будет оказана не менее чем 1 организации.
Исполнение запланировано на 2 квартал 2016 года. 1 заявление в работе</t>
      </is>
    </nc>
  </rcc>
  <rfmt sheetId="1" sqref="S681:S686" start="0" length="2147483647">
    <dxf>
      <font>
        <color auto="1"/>
      </font>
    </dxf>
  </rfmt>
  <rcc rId="984" sId="1" odxf="1" dxf="1">
    <oc r="S687" t="inlineStr">
      <is>
        <t>С учетом максимальной суммы субсидии для одного субъекта - поддержка будет оказана не менее чем 2 субъектам МСП.
 Исполнение запланировано на 2 квартал 2016 года. Заявлений по направлению - 7, отказов - 3, в работе в настоящее время - 4.</t>
      </is>
    </oc>
    <nc r="S687" t="inlineStr">
      <is>
        <t>С учетом максимальной суммы субсидии для одного субъекта - поддержка будет оказана не менее чем 5 субъектам МСП.
 Исполнение запланировано на 2 квартал 2016 года. Заявлений по направлению - 13, отказов - 9, в работе в настоящее время - 3, выдана 1 субсидия</t>
      </is>
    </nc>
    <odxf>
      <font>
        <sz val="18"/>
        <color rgb="FFFF0000"/>
      </font>
    </odxf>
    <ndxf>
      <font>
        <sz val="18"/>
        <color auto="1"/>
      </font>
    </ndxf>
  </rcc>
  <rfmt sheetId="1" sqref="S693:S698" start="0" length="2147483647">
    <dxf>
      <font>
        <color auto="1"/>
      </font>
    </dxf>
  </rfmt>
  <rcc rId="985" sId="1">
    <oc r="S699" t="inlineStr">
      <is>
        <t xml:space="preserve">С учетом максимальной суммы субсидии для одного субъекта - поддержка будет оказана не менее чем 1 субъекту МСП.
Исполнение запланировано на 2 квартал 2016 года. Заявлений по направлению - 7, отказов - 2, в работе в настоящее время - 4, поддержка оказана 1 субъекту МСП на сумму 163,82 тыс. руб.
</t>
      </is>
    </oc>
    <nc r="S699" t="inlineStr">
      <is>
        <t xml:space="preserve">С учетом максимальной суммы субсидии для одного субъекта - поддержка будет оказана не менее чем 4 субъектам МСП.
Исполнение запланировано на 2 квартал 2016 года. Заявлений по направлению - 17, отказов - 10, в работе в настоящее время - 6, поддержка оказана 1 субъекту МСП на сумму 163,82 тыс. руб.
</t>
      </is>
    </nc>
  </rcc>
  <rfmt sheetId="1" sqref="S699:S703" start="0" length="2147483647">
    <dxf>
      <font>
        <color auto="1"/>
      </font>
    </dxf>
  </rfmt>
  <rcc rId="986" sId="1" odxf="1" dxf="1">
    <oc r="S705" t="inlineStr">
      <is>
        <t>С учетом максимальной суммы субсидии для одного субъекта - поддержка будет оказана не менее чем 1 субъекту МСП.
Исполнение запланировано на 2 квартал 2016 года. Заявлений по направлению не поступало</t>
      </is>
    </oc>
    <nc r="S705" t="inlineStr">
      <is>
        <t>С учетом максимальной суммы субсидии для одного субъекта - поддержка будет оказана не менее чем 7 субъектам МСП.
Исполнение запланировано на 2 квартал 2016 года. Заявлений по направлению не поступало</t>
      </is>
    </nc>
    <odxf>
      <font>
        <sz val="18"/>
        <color rgb="FFFF0000"/>
      </font>
    </odxf>
    <ndxf>
      <font>
        <sz val="18"/>
        <color auto="1"/>
      </font>
    </ndxf>
  </rcc>
  <rcc rId="987" sId="1">
    <oc r="S711" t="inlineStr">
      <is>
        <t>С учетом максимальной суммы субсидии для одного субъекта - поддержка будет оказана не менее чем 2 субъектам МСП.
Исполнение запланировано на 2 квартал 2016 года.
Заявлений по направлению - 2, отказов - 1, в работе в настоящее время - 1.</t>
      </is>
    </oc>
    <nc r="S711" t="inlineStr">
      <is>
        <t>С учетом максимальной суммы субсидии для одного субъекта - поддержка будет оказана не менее чем 5 субъектам МСП.
Исполнение запланировано на 2 квартал 2016 года.
Заявлений по направлению - 4, отказов - 1, в работе в настоящее время - 3.</t>
      </is>
    </nc>
  </rcc>
  <rfmt sheetId="1" sqref="S711:S716" start="0" length="2147483647">
    <dxf>
      <font>
        <color auto="1"/>
      </font>
    </dxf>
  </rfmt>
  <rfmt sheetId="1" sqref="S717:S722" start="0" length="2147483647">
    <dxf>
      <font>
        <color auto="1"/>
      </font>
    </dxf>
  </rfmt>
  <rcc rId="988" sId="1">
    <oc r="S723" t="inlineStr">
      <is>
        <t xml:space="preserve">С учетом максимальной суммы субсидии для одного субъекта - поддержка будет оказана не менее чем 1 субъекту МСП.
 Исполнение запланировано на 3 квартал 2016 года. Прием заявлений на получение поддержки и заседание грантовой комиссии запланированы на июнь 2016 года. </t>
      </is>
    </oc>
    <nc r="S723" t="inlineStr">
      <is>
        <t xml:space="preserve">С учетом максимальной суммы субсидии для одного субъекта - поддержка будет оказана не менее чем 3 субъектам МСП.
 Исполнение запланировано на 3 квартал 2016 года. Прием заявлений на получение поддержки и заседание грантовой комиссии запланированы на июнь 2016 года. </t>
      </is>
    </nc>
  </rcc>
  <rfmt sheetId="1" sqref="S723:S728" start="0" length="2147483647">
    <dxf>
      <font>
        <color auto="1"/>
      </font>
    </dxf>
  </rfmt>
  <rcc rId="989" sId="1" odxf="1" dxf="1">
    <oc r="S729" t="inlineStr">
      <is>
        <t xml:space="preserve">С учетом максимальной суммы субсидии для одного субъекта - поддержка будет оказана не менее чем 2 субъектам МСП.
 Исполнение запланировано на 3 квартал 2016 года. Прием заявлений на получение поддержки и заседание грантовой комиссии запланированы на июнь 2016 года. </t>
      </is>
    </oc>
    <nc r="S729" t="inlineStr">
      <is>
        <t xml:space="preserve">С учетом максимальной суммы субсидии для одного субъекта - поддержка будет оказана не менее чем 4 субъектам МСП.
 Исполнение запланировано на 3 квартал 2016 года. Прием заявлений на получение поддержки и заседание грантовой комиссии запланированы на июнь 2016 года. </t>
      </is>
    </nc>
    <odxf>
      <font>
        <sz val="18"/>
        <color rgb="FFFF0000"/>
      </font>
    </odxf>
    <ndxf>
      <font>
        <sz val="18"/>
        <color auto="1"/>
      </font>
    </ndxf>
  </rcc>
  <rcc rId="990" sId="1" odxf="1" dxf="1">
    <nc r="N658">
      <f>H658</f>
    </nc>
    <odxf>
      <border outline="0">
        <top/>
      </border>
    </odxf>
    <ndxf>
      <border outline="0">
        <top style="thin">
          <color indexed="64"/>
        </top>
      </border>
    </ndxf>
  </rcc>
  <rcc rId="991" sId="1" odxf="1" dxf="1">
    <nc r="N659">
      <f>H659</f>
    </nc>
    <odxf>
      <font>
        <sz val="18"/>
        <color auto="1"/>
      </font>
    </odxf>
    <ndxf>
      <font>
        <sz val="18"/>
        <color auto="1"/>
      </font>
    </ndxf>
  </rcc>
  <rcv guid="{D20DFCFE-63F9-4265-B37B-4F36C46DF159}" action="delete"/>
  <rdn rId="0" localSheetId="1" customView="1" name="Z_D20DFCFE_63F9_4265_B37B_4F36C46DF159_.wvu.PrintArea" hidden="1" oldHidden="1">
    <formula>'на 01.04.2016'!$A$1:$S$954</formula>
    <oldFormula>'на 01.04.2016'!$A$1:$S$954</oldFormula>
  </rdn>
  <rdn rId="0" localSheetId="1" customView="1" name="Z_D20DFCFE_63F9_4265_B37B_4F36C46DF159_.wvu.PrintTitles" hidden="1" oldHidden="1">
    <formula>'на 01.04.2016'!$7:$10</formula>
    <oldFormula>'на 01.04.2016'!$7:$10</oldFormula>
  </rdn>
  <rdn rId="0" localSheetId="1" customView="1" name="Z_D20DFCFE_63F9_4265_B37B_4F36C46DF159_.wvu.Rows" hidden="1" oldHidden="1">
    <formula>'на 01.04.2016'!$303:$320</formula>
    <oldFormula>'на 01.04.2016'!$303:$320</oldFormula>
  </rdn>
  <rdn rId="0" localSheetId="1" customView="1" name="Z_D20DFCFE_63F9_4265_B37B_4F36C46DF159_.wvu.Cols" hidden="1" oldHidden="1">
    <formula>'на 01.04.2016'!$D:$F,'на 01.04.2016'!$Q:$R,'на 01.04.2016'!$T:$T</formula>
    <oldFormula>'на 01.04.2016'!$D:$F,'на 01.04.2016'!$Q:$R</oldFormula>
  </rdn>
  <rdn rId="0" localSheetId="1" customView="1" name="Z_D20DFCFE_63F9_4265_B37B_4F36C46DF159_.wvu.FilterData" hidden="1" oldHidden="1">
    <formula>'на 01.04.2016'!$A$9:$T$1161</formula>
    <oldFormula>'на 01.04.2016'!$A$9:$T$1161</oldFormula>
  </rdn>
  <rdn rId="0" localSheetId="2" customView="1" name="Z_D20DFCFE_63F9_4265_B37B_4F36C46DF159_.wvu.PrintArea" hidden="1" oldHidden="1">
    <formula>перечень!$A$1:$J$33</formula>
    <oldFormula>перечень!$A$1:$J$33</oldFormula>
  </rdn>
  <rdn rId="0" localSheetId="2" customView="1" name="Z_D20DFCFE_63F9_4265_B37B_4F36C46DF159_.wvu.PrintTitles" hidden="1" oldHidden="1">
    <formula>перечень!$3:$3</formula>
    <oldFormula>перечень!$3:$3</oldFormula>
  </rdn>
  <rdn rId="0" localSheetId="2" customView="1" name="Z_D20DFCFE_63F9_4265_B37B_4F36C46DF159_.wvu.FilterData" hidden="1" oldHidden="1">
    <formula>перечень!$A$3:$D$29</formula>
    <oldFormula>перечень!$A$3:$D$29</oldFormula>
  </rdn>
  <rcv guid="{D20DFCFE-63F9-4265-B37B-4F36C46DF159}"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S603:S608" start="0" length="2147483647">
    <dxf>
      <font>
        <sz val="17.5"/>
      </font>
    </dxf>
  </rfmt>
  <rfmt sheetId="1" sqref="S741:S746" start="0" length="2147483647">
    <dxf>
      <font>
        <sz val="17.5"/>
      </font>
    </dxf>
  </rfmt>
  <rcv guid="{D20DFCFE-63F9-4265-B37B-4F36C46DF159}" action="delete"/>
  <rdn rId="0" localSheetId="1" customView="1" name="Z_D20DFCFE_63F9_4265_B37B_4F36C46DF159_.wvu.PrintArea" hidden="1" oldHidden="1">
    <formula>'на 01.04.2016'!$A$1:$S$954</formula>
    <oldFormula>'на 01.04.2016'!$A$1:$S$954</oldFormula>
  </rdn>
  <rdn rId="0" localSheetId="1" customView="1" name="Z_D20DFCFE_63F9_4265_B37B_4F36C46DF159_.wvu.PrintTitles" hidden="1" oldHidden="1">
    <formula>'на 01.04.2016'!$7:$10</formula>
    <oldFormula>'на 01.04.2016'!$7:$10</oldFormula>
  </rdn>
  <rdn rId="0" localSheetId="1" customView="1" name="Z_D20DFCFE_63F9_4265_B37B_4F36C46DF159_.wvu.Rows" hidden="1" oldHidden="1">
    <formula>'на 01.04.2016'!$87:$87,'на 01.04.2016'!$195:$195,'на 01.04.2016'!$303:$320,'на 01.04.2016'!$349:$349</formula>
    <oldFormula>'на 01.04.2016'!$303:$320</oldFormula>
  </rdn>
  <rdn rId="0" localSheetId="1" customView="1" name="Z_D20DFCFE_63F9_4265_B37B_4F36C46DF159_.wvu.Cols" hidden="1" oldHidden="1">
    <formula>'на 01.04.2016'!$D:$F,'на 01.04.2016'!$Q:$R,'на 01.04.2016'!$T:$T</formula>
    <oldFormula>'на 01.04.2016'!$D:$F,'на 01.04.2016'!$Q:$R,'на 01.04.2016'!$T:$T</oldFormula>
  </rdn>
  <rdn rId="0" localSheetId="1" customView="1" name="Z_D20DFCFE_63F9_4265_B37B_4F36C46DF159_.wvu.FilterData" hidden="1" oldHidden="1">
    <formula>'на 01.04.2016'!$A$9:$T$1161</formula>
    <oldFormula>'на 01.04.2016'!$A$9:$T$1161</oldFormula>
  </rdn>
  <rdn rId="0" localSheetId="2" customView="1" name="Z_D20DFCFE_63F9_4265_B37B_4F36C46DF159_.wvu.PrintArea" hidden="1" oldHidden="1">
    <formula>перечень!$A$1:$J$33</formula>
    <oldFormula>перечень!$A$1:$J$33</oldFormula>
  </rdn>
  <rdn rId="0" localSheetId="2" customView="1" name="Z_D20DFCFE_63F9_4265_B37B_4F36C46DF159_.wvu.PrintTitles" hidden="1" oldHidden="1">
    <formula>перечень!$3:$3</formula>
    <oldFormula>перечень!$3:$3</oldFormula>
  </rdn>
  <rdn rId="0" localSheetId="2" customView="1" name="Z_D20DFCFE_63F9_4265_B37B_4F36C46DF159_.wvu.FilterData" hidden="1" oldHidden="1">
    <formula>перечень!$A$3:$D$29</formula>
    <oldFormula>перечень!$A$3:$D$29</oldFormula>
  </rdn>
  <rcv guid="{D20DFCFE-63F9-4265-B37B-4F36C46DF159}"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8" sId="1">
    <oc r="S759" t="inlineStr">
      <is>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              
Соглашение о предоставлении в 2016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предусмотренных задачей 3 подпрограммы VI "Дорожное хозяйство" государственной программы между Департаментом дорожного хозяйства и транспорта ХМАО-Югры и Администрацией города находится на стадии подписания:
- подписано Главой города;
- направлено 29.02.2016 в Департамент дорожного хозяйства и транспорта ХМАО-Югры для подписания. По состоянию на 01.04.2015 соглашение не подписано.</t>
      </is>
    </oc>
    <nc r="S759" t="inlineStr">
      <is>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              
Соглашение о предоставлении в 2016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предусмотренных задачей 3 подпрограммы VI "Дорожное хозяйство" государственной программы между Департаментом дорожного хозяйства и транспорта ХМАО-Югры и Администрацией города находится на стадии подписания:
- подписано Главой города;
- направлено 29.02.2016 в Департамент дорожного хозяйства и транспорта ХМАО-Югры для подписания. По состоянию на 01.04.2016 соглашение не подписано.</t>
      </is>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20DFCFE-63F9-4265-B37B-4F36C46DF159}" action="delete"/>
  <rdn rId="0" localSheetId="1" customView="1" name="Z_D20DFCFE_63F9_4265_B37B_4F36C46DF159_.wvu.PrintArea" hidden="1" oldHidden="1">
    <formula>'на 01.04.2016'!$A$1:$S$954</formula>
    <oldFormula>'на 01.04.2016'!$A$1:$S$954</oldFormula>
  </rdn>
  <rdn rId="0" localSheetId="1" customView="1" name="Z_D20DFCFE_63F9_4265_B37B_4F36C46DF159_.wvu.PrintTitles" hidden="1" oldHidden="1">
    <formula>'на 01.04.2016'!$7:$10</formula>
    <oldFormula>'на 01.04.2016'!$7:$10</oldFormula>
  </rdn>
  <rdn rId="0" localSheetId="1" customView="1" name="Z_D20DFCFE_63F9_4265_B37B_4F36C46DF159_.wvu.Rows" hidden="1" oldHidden="1">
    <formula>'на 01.04.2016'!$87:$87,'на 01.04.2016'!$195:$195,'на 01.04.2016'!$303:$320,'на 01.04.2016'!$349:$349</formula>
    <oldFormula>'на 01.04.2016'!$87:$87,'на 01.04.2016'!$195:$195,'на 01.04.2016'!$303:$320,'на 01.04.2016'!$349:$349</oldFormula>
  </rdn>
  <rdn rId="0" localSheetId="1" customView="1" name="Z_D20DFCFE_63F9_4265_B37B_4F36C46DF159_.wvu.Cols" hidden="1" oldHidden="1">
    <formula>'на 01.04.2016'!$D:$F,'на 01.04.2016'!$Q:$R,'на 01.04.2016'!$T:$T</formula>
    <oldFormula>'на 01.04.2016'!$D:$F,'на 01.04.2016'!$Q:$R,'на 01.04.2016'!$T:$T</oldFormula>
  </rdn>
  <rdn rId="0" localSheetId="1" customView="1" name="Z_D20DFCFE_63F9_4265_B37B_4F36C46DF159_.wvu.FilterData" hidden="1" oldHidden="1">
    <formula>'на 01.04.2016'!$A$9:$T$1161</formula>
    <oldFormula>'на 01.04.2016'!$A$9:$T$1161</oldFormula>
  </rdn>
  <rdn rId="0" localSheetId="2" customView="1" name="Z_D20DFCFE_63F9_4265_B37B_4F36C46DF159_.wvu.PrintArea" hidden="1" oldHidden="1">
    <formula>перечень!$A$1:$J$33</formula>
    <oldFormula>перечень!$A$1:$J$33</oldFormula>
  </rdn>
  <rdn rId="0" localSheetId="2" customView="1" name="Z_D20DFCFE_63F9_4265_B37B_4F36C46DF159_.wvu.PrintTitles" hidden="1" oldHidden="1">
    <formula>перечень!$3:$3</formula>
    <oldFormula>перечень!$3:$3</oldFormula>
  </rdn>
  <rdn rId="0" localSheetId="2" customView="1" name="Z_D20DFCFE_63F9_4265_B37B_4F36C46DF159_.wvu.FilterData" hidden="1" oldHidden="1">
    <formula>перечень!$A$3:$D$29</formula>
    <oldFormula>перечень!$A$3:$D$29</oldFormula>
  </rdn>
  <rcv guid="{D20DFCFE-63F9-4265-B37B-4F36C46DF159}" action="add"/>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7" sId="1" quotePrefix="1">
    <oc r="A5" t="inlineStr">
      <is>
        <t>Информация о реализации государственных программ Ханты-Мансийского автономного округа - Югры
на территории городского округа город Сургут на 01.04.2016 года</t>
      </is>
    </oc>
    <nc r="A5" t="inlineStr">
      <is>
        <t>Информация о реализации государственных программ Ханты-Мансийского автономного округа - Югры
на территории городского округа город Сургут на 31.03.2016 года</t>
      </is>
    </nc>
  </rcc>
  <rcc rId="1018" sId="1" quotePrefix="1">
    <oc r="I7" t="inlineStr">
      <is>
        <t>на 01.04.2016</t>
      </is>
    </oc>
    <nc r="I7" t="inlineStr">
      <is>
        <t>на 31.03.2016</t>
      </is>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9" sId="1" odxf="1" dxf="1" numFmtId="4">
    <oc r="H413">
      <v>43435.77</v>
    </oc>
    <nc r="H413">
      <f>43435.77+13230.05</f>
    </nc>
    <odxf/>
    <ndxf/>
  </rcc>
  <rcc rId="1020" sId="1" odxf="1" dxf="1" numFmtId="4">
    <oc r="H414">
      <v>25298.77</v>
    </oc>
    <nc r="H414">
      <f>25298.77-13230.05</f>
    </nc>
    <odxf/>
    <ndxf/>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 sId="1" quotePrefix="1">
    <oc r="S620" t="inlineStr">
      <is>
        <t>Мероприятия будут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 Размещены 2 закупки на сайте zakupki.gov на сумму 821 000 рублей.</t>
      </is>
    </oc>
    <nc r="S620" t="inlineStr">
      <is>
        <t>Мероприятия будут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 Заключены 2 муниципальных контракта на сумму 817 210 рублей.</t>
      </is>
    </nc>
  </rcc>
  <rcc rId="79" sId="1">
    <oc r="S638" t="inlineStr">
      <is>
        <t>С учетом максимальной суммы субсидии для одного субъекта МСП - поддержка будет оказана не менее чем 13 субъектам МСП. А также не менее чем 1 организации. В настоящее время в работе находятся 2 пакета документов на сумму 447 176 рублей</t>
      </is>
    </oc>
    <nc r="S638" t="inlineStr">
      <is>
        <t xml:space="preserve">С учетом максимальной суммы субсидии для одного субъекта МСП - поддержка будет оказана не менее чем 13 субъектам МСП. А также не менее чем 1 организации. </t>
      </is>
    </nc>
  </rcc>
  <rcc rId="80" sId="1">
    <oc r="S650" t="inlineStr">
      <is>
        <t>С учетом максимальной суммы субсидии для одного субъекта - поддержка будет оказана не менее чем 2 субъектам МСП.
 Исполнение запланировано на 2 квартал 2016 года. Заявлений по направлению - 3, отказов - 3.</t>
      </is>
    </oc>
    <nc r="S650" t="inlineStr">
      <is>
        <t>С учетом максимальной суммы субсидии для одного субъекта - поддержка будет оказана не менее чем 2 субъектам МСП.
 Исполнение запланировано на 2 квартал 2016 года. Заявлений по направлению - 7, отказов - 3, в работе в настоящее время - 4.</t>
      </is>
    </nc>
  </rcc>
  <rcc rId="81" sId="1">
    <oc r="S662" t="inlineStr">
      <is>
        <t xml:space="preserve">С учетом максимальной суммы субсидии для одного субъекта - поддержка будет оказана не менее чем 1 субъекту МСП.
Исполнение запланировано на 2 квартал 2016 года. Заявлений по направлению - 3, отказов - 1, в работе - 2 пакета документов на сумму 447 176 рублей
</t>
      </is>
    </oc>
    <nc r="S662" t="inlineStr">
      <is>
        <t xml:space="preserve">С учетом максимальной суммы субсидии для одного субъекта - поддержка будет оказана не менее чем 1 субъекту МСП.
Исполнение запланировано на 2 квартал 2016 года. Заявлений по направлению - 7, отказов - 2, в работе в настоящее время - 4, поддержка оказана 1 субъекту МСП на суммму 163,82 тыс. руб.
</t>
      </is>
    </nc>
  </rcc>
  <rcc rId="82" sId="1">
    <oc r="S674" t="inlineStr">
      <is>
        <t>С учетом максимальной суммы субсидии для одного субъекта - поддержка будет оказана не менее чем 2 субъектам МСП.
Исполнение запланировано на 2 квартал 2016 года.
Заявлений по направлению не поступало</t>
      </is>
    </oc>
    <nc r="S674" t="inlineStr">
      <is>
        <t>С учетом максимальной суммы субсидии для одного субъекта - поддержка будет оказана не менее чем 2 субъектам МСП.
Исполнение запланировано на 2 квартал 2016 года.
Заявлений по направлению - 2, отказов - 1, в работе в настоящее время - 1.</t>
      </is>
    </nc>
  </rcc>
  <rcv guid="{F2110B0B-AAE7-42F0-B553-C360E9249AD4}" action="delete"/>
  <rdn rId="0" localSheetId="1" customView="1" name="Z_F2110B0B_AAE7_42F0_B553_C360E9249AD4_.wvu.PrintArea" hidden="1" oldHidden="1">
    <formula>'на 01.04.2016'!$A$1:$CH$917</formula>
    <oldFormula>'на 01.04.2016'!$A$1:$CH$917</oldFormula>
  </rdn>
  <rdn rId="0" localSheetId="1" customView="1" name="Z_F2110B0B_AAE7_42F0_B553_C360E9249AD4_.wvu.PrintTitles" hidden="1" oldHidden="1">
    <formula>'на 01.04.2016'!$7:$9</formula>
    <oldFormula>'на 01.04.2016'!$7:$9</oldFormula>
  </rdn>
  <rdn rId="0" localSheetId="1" customView="1" name="Z_F2110B0B_AAE7_42F0_B553_C360E9249AD4_.wvu.Cols" hidden="1" oldHidden="1">
    <formula>'на 01.04.2016'!$D:$F,'на 01.04.2016'!$Q:$R,'на 01.04.2016'!$T:$CV</formula>
    <oldFormula>'на 01.04.2016'!$D:$F,'на 01.04.2016'!$Q:$R,'на 01.04.2016'!$T:$CV</oldFormula>
  </rdn>
  <rdn rId="0" localSheetId="1" customView="1" name="Z_F2110B0B_AAE7_42F0_B553_C360E9249AD4_.wvu.FilterData" hidden="1" oldHidden="1">
    <formula>'на 01.04.2016'!$A$9:$T$1124</formula>
    <oldFormula>'на 01.04.2016'!$A$9:$T$1124</oldFormula>
  </rdn>
  <rdn rId="0" localSheetId="2" customView="1" name="Z_F2110B0B_AAE7_42F0_B553_C360E9249AD4_.wvu.PrintArea" hidden="1" oldHidden="1">
    <formula>перечень!$A$1:$J$33</formula>
    <oldFormula>перечень!$A$1:$J$33</oldFormula>
  </rdn>
  <rdn rId="0" localSheetId="2" customView="1" name="Z_F2110B0B_AAE7_42F0_B553_C360E9249AD4_.wvu.PrintTitles" hidden="1" oldHidden="1">
    <formula>перечень!$3:$3</formula>
    <oldFormula>перечень!$3:$3</oldFormula>
  </rdn>
  <rdn rId="0" localSheetId="2" customView="1" name="Z_F2110B0B_AAE7_42F0_B553_C360E9249AD4_.wvu.FilterData" hidden="1" oldHidden="1">
    <formula>перечень!$A$3:$D$29</formula>
    <oldFormula>перечень!$A$3:$D$29</oldFormula>
  </rdn>
  <rcv guid="{F2110B0B-AAE7-42F0-B553-C360E9249AD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outlinePr showOutlineSymbols="0"/>
    <pageSetUpPr fitToPage="1"/>
  </sheetPr>
  <dimension ref="A1:CV1176"/>
  <sheetViews>
    <sheetView showZeros="0" tabSelected="1" showOutlineSymbols="0" view="pageBreakPreview" topLeftCell="A4" zoomScale="40" zoomScaleNormal="50" zoomScaleSheetLayoutView="40" workbookViewId="0">
      <pane xSplit="2" ySplit="7" topLeftCell="C408" activePane="bottomRight" state="frozen"/>
      <selection activeCell="A4" sqref="A4"/>
      <selection pane="topRight" activeCell="C4" sqref="C4"/>
      <selection pane="bottomLeft" activeCell="A11" sqref="A11"/>
      <selection pane="bottomRight" activeCell="C417" sqref="C417"/>
    </sheetView>
  </sheetViews>
  <sheetFormatPr defaultRowHeight="23.25" outlineLevelRow="1" outlineLevelCol="2" x14ac:dyDescent="0.35"/>
  <cols>
    <col min="1" max="1" width="16" style="21" customWidth="1"/>
    <col min="2" max="2" width="77" style="5" customWidth="1"/>
    <col min="3" max="3" width="37.875" style="5" customWidth="1"/>
    <col min="4" max="4" width="25.25" style="5" hidden="1" customWidth="1"/>
    <col min="5" max="5" width="22.5" style="5" hidden="1" customWidth="1"/>
    <col min="6" max="6" width="24.125" style="5" hidden="1" customWidth="1"/>
    <col min="7" max="8" width="22.25" style="22" customWidth="1"/>
    <col min="9" max="9" width="20.125" style="30" customWidth="1" outlineLevel="2"/>
    <col min="10" max="10" width="19.75" style="23" customWidth="1" outlineLevel="2"/>
    <col min="11" max="11" width="20.75" style="22" customWidth="1" outlineLevel="2"/>
    <col min="12" max="12" width="22.625" style="23" customWidth="1" outlineLevel="2"/>
    <col min="13" max="13" width="20.125" style="23" customWidth="1" outlineLevel="2"/>
    <col min="14" max="14" width="24.125" style="165" customWidth="1" outlineLevel="2"/>
    <col min="15" max="15" width="21.375" style="165" customWidth="1" outlineLevel="2"/>
    <col min="16" max="16" width="23.75" style="314" customWidth="1" outlineLevel="2"/>
    <col min="17" max="18" width="23.75" style="314" hidden="1" customWidth="1" outlineLevel="2"/>
    <col min="19" max="19" width="110" style="34" customWidth="1"/>
    <col min="20" max="20" width="24.875" style="5" hidden="1" customWidth="1"/>
    <col min="21" max="22" width="9" style="5" customWidth="1"/>
    <col min="23" max="23" width="15.75" style="5" customWidth="1"/>
    <col min="24" max="84" width="9" style="5" customWidth="1"/>
    <col min="85" max="85" width="34.625" style="34" customWidth="1"/>
    <col min="86" max="86" width="29.875" style="5" customWidth="1"/>
    <col min="87" max="87" width="26.375" style="5" customWidth="1"/>
    <col min="88" max="89" width="17.25" style="5" customWidth="1"/>
    <col min="90" max="97" width="9" style="5" customWidth="1"/>
    <col min="98" max="98" width="25.375" style="5" customWidth="1"/>
    <col min="99" max="99" width="16.375" style="5" customWidth="1"/>
    <col min="100" max="100" width="14.25" style="5" customWidth="1"/>
    <col min="101" max="16384" width="9" style="5"/>
  </cols>
  <sheetData>
    <row r="1" spans="1:99" x14ac:dyDescent="0.35">
      <c r="A1" s="1"/>
      <c r="B1" s="2"/>
      <c r="C1" s="2"/>
      <c r="D1" s="2"/>
      <c r="E1" s="2"/>
      <c r="F1" s="2"/>
      <c r="G1" s="3"/>
      <c r="H1" s="3"/>
      <c r="I1" s="29"/>
      <c r="J1" s="4"/>
      <c r="K1" s="3"/>
      <c r="L1" s="4"/>
      <c r="M1" s="4"/>
      <c r="N1" s="299"/>
      <c r="O1" s="299"/>
      <c r="P1" s="300"/>
      <c r="Q1" s="300"/>
      <c r="R1" s="300"/>
    </row>
    <row r="2" spans="1:99" x14ac:dyDescent="0.35">
      <c r="A2" s="1"/>
      <c r="B2" s="2"/>
      <c r="C2" s="2"/>
      <c r="D2" s="2"/>
      <c r="E2" s="2"/>
      <c r="F2" s="2"/>
      <c r="G2" s="3"/>
      <c r="H2" s="3"/>
      <c r="I2" s="29"/>
      <c r="J2" s="4"/>
      <c r="K2" s="3"/>
      <c r="L2" s="4"/>
      <c r="M2" s="4"/>
      <c r="N2" s="299"/>
      <c r="O2" s="299"/>
      <c r="P2" s="300"/>
      <c r="Q2" s="300"/>
      <c r="R2" s="300"/>
    </row>
    <row r="3" spans="1:99" ht="21" customHeight="1" x14ac:dyDescent="0.35">
      <c r="A3" s="1"/>
      <c r="B3" s="2"/>
      <c r="C3" s="2"/>
      <c r="D3" s="2"/>
      <c r="E3" s="2"/>
      <c r="F3" s="2"/>
      <c r="G3" s="3"/>
      <c r="H3" s="3"/>
      <c r="I3" s="29"/>
      <c r="J3" s="4"/>
      <c r="K3" s="3"/>
      <c r="L3" s="4"/>
      <c r="M3" s="4"/>
      <c r="N3" s="299"/>
      <c r="O3" s="299"/>
      <c r="P3" s="300"/>
      <c r="Q3" s="300"/>
      <c r="R3" s="300"/>
    </row>
    <row r="4" spans="1:99" ht="5.25" customHeight="1" x14ac:dyDescent="0.35">
      <c r="A4" s="1"/>
      <c r="B4" s="2"/>
      <c r="C4" s="2"/>
      <c r="D4" s="2"/>
      <c r="E4" s="2"/>
      <c r="F4" s="2"/>
      <c r="G4" s="3"/>
      <c r="H4" s="3"/>
      <c r="I4" s="29"/>
      <c r="J4" s="4"/>
      <c r="K4" s="3"/>
      <c r="L4" s="4"/>
      <c r="M4" s="4"/>
      <c r="N4" s="299"/>
      <c r="O4" s="299"/>
      <c r="P4" s="300"/>
      <c r="Q4" s="300"/>
      <c r="R4" s="300"/>
    </row>
    <row r="5" spans="1:99" ht="72.75" customHeight="1" x14ac:dyDescent="0.35">
      <c r="A5" s="597" t="s">
        <v>501</v>
      </c>
      <c r="B5" s="597"/>
      <c r="C5" s="597"/>
      <c r="D5" s="597"/>
      <c r="E5" s="597"/>
      <c r="F5" s="597"/>
      <c r="G5" s="597"/>
      <c r="H5" s="597"/>
      <c r="I5" s="597"/>
      <c r="J5" s="597"/>
      <c r="K5" s="597"/>
      <c r="L5" s="597"/>
      <c r="M5" s="597"/>
      <c r="N5" s="597"/>
      <c r="O5" s="597"/>
      <c r="P5" s="597"/>
      <c r="Q5" s="597"/>
      <c r="R5" s="597"/>
      <c r="S5" s="597"/>
    </row>
    <row r="6" spans="1:99" s="2" customFormat="1" ht="27" customHeight="1" x14ac:dyDescent="0.4">
      <c r="A6" s="6"/>
      <c r="B6" s="90"/>
      <c r="C6" s="89" t="e">
        <f>G12+G13+#REF!+G16</f>
        <v>#REF!</v>
      </c>
      <c r="D6" s="6"/>
      <c r="E6" s="6"/>
      <c r="F6" s="6"/>
      <c r="G6" s="144"/>
      <c r="H6" s="144"/>
      <c r="I6" s="144"/>
      <c r="J6" s="144"/>
      <c r="K6" s="144"/>
      <c r="L6" s="7"/>
      <c r="M6" s="7"/>
      <c r="N6" s="301"/>
      <c r="O6" s="302"/>
      <c r="P6" s="303"/>
      <c r="Q6" s="303"/>
      <c r="R6" s="303"/>
      <c r="S6" s="138" t="s">
        <v>106</v>
      </c>
      <c r="CG6" s="92"/>
    </row>
    <row r="7" spans="1:99" s="39" customFormat="1" ht="71.25" customHeight="1" x14ac:dyDescent="0.25">
      <c r="A7" s="604" t="s">
        <v>6</v>
      </c>
      <c r="B7" s="604" t="s">
        <v>15</v>
      </c>
      <c r="C7" s="604" t="s">
        <v>7</v>
      </c>
      <c r="D7" s="606" t="s">
        <v>28</v>
      </c>
      <c r="E7" s="606" t="s">
        <v>29</v>
      </c>
      <c r="F7" s="606" t="s">
        <v>30</v>
      </c>
      <c r="G7" s="610" t="s">
        <v>237</v>
      </c>
      <c r="H7" s="610"/>
      <c r="I7" s="621" t="s">
        <v>502</v>
      </c>
      <c r="J7" s="621"/>
      <c r="K7" s="621"/>
      <c r="L7" s="621"/>
      <c r="M7" s="621"/>
      <c r="N7" s="614" t="s">
        <v>288</v>
      </c>
      <c r="O7" s="615" t="s">
        <v>279</v>
      </c>
      <c r="P7" s="615" t="s">
        <v>110</v>
      </c>
      <c r="Q7" s="292"/>
      <c r="R7" s="292"/>
      <c r="S7" s="604" t="s">
        <v>0</v>
      </c>
      <c r="CJ7" s="615" t="s">
        <v>234</v>
      </c>
      <c r="CK7" s="615" t="s">
        <v>110</v>
      </c>
      <c r="CL7" s="648" t="s">
        <v>27</v>
      </c>
      <c r="CM7" s="648" t="s">
        <v>115</v>
      </c>
    </row>
    <row r="8" spans="1:99" s="39" customFormat="1" ht="60.75" customHeight="1" x14ac:dyDescent="0.25">
      <c r="A8" s="604"/>
      <c r="B8" s="604"/>
      <c r="C8" s="604"/>
      <c r="D8" s="607"/>
      <c r="E8" s="607"/>
      <c r="F8" s="607"/>
      <c r="G8" s="611" t="s">
        <v>235</v>
      </c>
      <c r="H8" s="609" t="s">
        <v>236</v>
      </c>
      <c r="I8" s="605" t="s">
        <v>14</v>
      </c>
      <c r="J8" s="605"/>
      <c r="K8" s="598" t="s">
        <v>13</v>
      </c>
      <c r="L8" s="599"/>
      <c r="M8" s="600"/>
      <c r="N8" s="614"/>
      <c r="O8" s="616"/>
      <c r="P8" s="616"/>
      <c r="Q8" s="293"/>
      <c r="R8" s="293"/>
      <c r="S8" s="604"/>
      <c r="CJ8" s="616"/>
      <c r="CK8" s="616"/>
      <c r="CL8" s="649"/>
      <c r="CM8" s="649"/>
    </row>
    <row r="9" spans="1:99" s="39" customFormat="1" ht="115.5" customHeight="1" x14ac:dyDescent="0.25">
      <c r="A9" s="604"/>
      <c r="B9" s="604"/>
      <c r="C9" s="604"/>
      <c r="D9" s="608"/>
      <c r="E9" s="608"/>
      <c r="F9" s="608"/>
      <c r="G9" s="610"/>
      <c r="H9" s="609"/>
      <c r="I9" s="53" t="s">
        <v>1</v>
      </c>
      <c r="J9" s="54" t="s">
        <v>21</v>
      </c>
      <c r="K9" s="55" t="s">
        <v>16</v>
      </c>
      <c r="L9" s="56" t="s">
        <v>5</v>
      </c>
      <c r="M9" s="56" t="s">
        <v>4</v>
      </c>
      <c r="N9" s="614"/>
      <c r="O9" s="617"/>
      <c r="P9" s="617"/>
      <c r="Q9" s="294"/>
      <c r="R9" s="294"/>
      <c r="S9" s="604"/>
      <c r="CJ9" s="617"/>
      <c r="CK9" s="617"/>
      <c r="CL9" s="650"/>
      <c r="CM9" s="650"/>
    </row>
    <row r="10" spans="1:99" s="12" customFormat="1" ht="32.25" customHeight="1" x14ac:dyDescent="0.25">
      <c r="A10" s="8">
        <v>1</v>
      </c>
      <c r="B10" s="8">
        <v>2</v>
      </c>
      <c r="C10" s="8">
        <v>3</v>
      </c>
      <c r="D10" s="9">
        <v>4</v>
      </c>
      <c r="E10" s="10">
        <v>5</v>
      </c>
      <c r="F10" s="10">
        <v>6</v>
      </c>
      <c r="G10" s="9">
        <v>4</v>
      </c>
      <c r="H10" s="10">
        <v>5</v>
      </c>
      <c r="I10" s="88">
        <v>6</v>
      </c>
      <c r="J10" s="9">
        <v>7</v>
      </c>
      <c r="K10" s="9">
        <v>8</v>
      </c>
      <c r="L10" s="11">
        <v>9</v>
      </c>
      <c r="M10" s="10">
        <v>10</v>
      </c>
      <c r="N10" s="115">
        <v>11</v>
      </c>
      <c r="O10" s="304">
        <v>12</v>
      </c>
      <c r="P10" s="305">
        <v>13</v>
      </c>
      <c r="Q10" s="305"/>
      <c r="R10" s="305"/>
      <c r="S10" s="115">
        <v>14</v>
      </c>
      <c r="CG10" s="44"/>
    </row>
    <row r="11" spans="1:99" s="25" customFormat="1" ht="32.25" customHeight="1" x14ac:dyDescent="0.25">
      <c r="A11" s="604"/>
      <c r="B11" s="601" t="s">
        <v>100</v>
      </c>
      <c r="C11" s="20" t="s">
        <v>12</v>
      </c>
      <c r="D11" s="16" t="e">
        <f>D12+D13+#REF!+D16</f>
        <v>#REF!</v>
      </c>
      <c r="E11" s="16" t="e">
        <f>E12+E13+#REF!+E16</f>
        <v>#REF!</v>
      </c>
      <c r="F11" s="16" t="e">
        <f>F12+F13+#REF!+#REF!+F16</f>
        <v>#REF!</v>
      </c>
      <c r="G11" s="268">
        <f>G12+G13+G16+G14+G15</f>
        <v>10511376.33</v>
      </c>
      <c r="H11" s="16">
        <f>H12+H13+H16+H14+H15</f>
        <v>11670439.93</v>
      </c>
      <c r="I11" s="16">
        <f>I12+I13+I16+I14+I15</f>
        <v>2533763.23</v>
      </c>
      <c r="J11" s="17">
        <f>I11/H11</f>
        <v>0.22</v>
      </c>
      <c r="K11" s="16">
        <f>K12+K13+K16+K14+K15</f>
        <v>2356064.0099999998</v>
      </c>
      <c r="L11" s="18">
        <f>K11/H11</f>
        <v>0.2</v>
      </c>
      <c r="M11" s="17">
        <f>K11/I11</f>
        <v>0.93</v>
      </c>
      <c r="N11" s="268">
        <f>N12+N13+N16+N14+N15</f>
        <v>11664963.529999999</v>
      </c>
      <c r="O11" s="268">
        <f>O12+O13+O16+O14+O15</f>
        <v>5476.4</v>
      </c>
      <c r="P11" s="18">
        <f>N11/H11</f>
        <v>1</v>
      </c>
      <c r="Q11" s="315"/>
      <c r="R11" s="315"/>
      <c r="S11" s="27"/>
      <c r="T11" s="25" t="e">
        <f>H11-K11=#REF!</f>
        <v>#REF!</v>
      </c>
      <c r="CG11" s="38"/>
      <c r="CJ11" s="38" t="b">
        <f t="shared" ref="CJ11:CJ42" si="0">N11+O11=H11</f>
        <v>1</v>
      </c>
      <c r="CT11" s="263">
        <f t="shared" ref="CT11:CT74" si="1">N11+O11</f>
        <v>11670439.93</v>
      </c>
      <c r="CU11" s="25" t="b">
        <f t="shared" ref="CU11:CU74" si="2">CT11=H11</f>
        <v>1</v>
      </c>
    </row>
    <row r="12" spans="1:99" s="26" customFormat="1" ht="38.25" customHeight="1" x14ac:dyDescent="0.25">
      <c r="A12" s="604"/>
      <c r="B12" s="602"/>
      <c r="C12" s="19" t="s">
        <v>10</v>
      </c>
      <c r="D12" s="16" t="e">
        <f>D262+D18+D394+#REF!+#REF!+#REF!+#REF!+#REF!+#REF!+#REF!+#REF!+#REF!+#REF!+#REF!+#REF!+#REF!+#REF!+#REF!+#REF!+#REF!+#REF!+#REF!</f>
        <v>#REF!</v>
      </c>
      <c r="E12" s="16" t="e">
        <f>E262+E18+E394+#REF!+#REF!+#REF!+#REF!+#REF!+#REF!+#REF!+#REF!+#REF!+#REF!+#REF!+#REF!+#REF!+#REF!+#REF!+#REF!+#REF!+#REF!+#REF!</f>
        <v>#REF!</v>
      </c>
      <c r="F12" s="16" t="e">
        <f>F262+F18+F394+#REF!+#REF!+#REF!+#REF!+#REF!+#REF!+#REF!+#REF!+#REF!+#REF!+#REF!+#REF!+#REF!+#REF!+#REF!+#REF!+#REF!+#REF!+#REF!</f>
        <v>#REF!</v>
      </c>
      <c r="G12" s="268">
        <f t="shared" ref="G12:I15" si="3">G286+G208+G586+G472+G646+G36+G144+G262+G382+G634+G640+G754+G760+G890+G938+G358+G18+G394</f>
        <v>33969.800000000003</v>
      </c>
      <c r="H12" s="268">
        <f t="shared" si="3"/>
        <v>30911.93</v>
      </c>
      <c r="I12" s="268">
        <f t="shared" si="3"/>
        <v>4526.83</v>
      </c>
      <c r="J12" s="17">
        <f t="shared" ref="J12:J16" si="4">I12/H12</f>
        <v>0.15</v>
      </c>
      <c r="K12" s="268">
        <f>K286+K208+K586+K472+K646+K36+K144+K262+K382+K634+K640+K754+K760+K890+K938+K358+K18+K394</f>
        <v>2686.47</v>
      </c>
      <c r="L12" s="306">
        <f t="shared" ref="L12:L15" si="5">K12/H12</f>
        <v>8.6999999999999994E-2</v>
      </c>
      <c r="M12" s="17">
        <f>K12/I12</f>
        <v>0.59</v>
      </c>
      <c r="N12" s="268">
        <f t="shared" ref="N12:O15" si="6">N286+N208+N586+N472+N646+N36+N144+N262+N382+N634+N640+N754+N760+N890+N938+N358+N18+N394</f>
        <v>30911.93</v>
      </c>
      <c r="O12" s="268">
        <f t="shared" si="6"/>
        <v>0</v>
      </c>
      <c r="P12" s="18">
        <f t="shared" ref="P12:P16" si="7">N12/H12</f>
        <v>1</v>
      </c>
      <c r="Q12" s="316"/>
      <c r="R12" s="316"/>
      <c r="S12" s="28"/>
      <c r="T12" s="25" t="e">
        <f>H12-K12=#REF!</f>
        <v>#REF!</v>
      </c>
      <c r="CG12" s="38"/>
      <c r="CJ12" s="38" t="b">
        <f t="shared" si="0"/>
        <v>1</v>
      </c>
      <c r="CT12" s="263">
        <f t="shared" si="1"/>
        <v>30911.93</v>
      </c>
      <c r="CU12" s="25" t="b">
        <f t="shared" si="2"/>
        <v>1</v>
      </c>
    </row>
    <row r="13" spans="1:99" s="26" customFormat="1" ht="38.25" customHeight="1" x14ac:dyDescent="0.25">
      <c r="A13" s="604"/>
      <c r="B13" s="602"/>
      <c r="C13" s="19" t="s">
        <v>26</v>
      </c>
      <c r="D13" s="16" t="e">
        <f>D263++D19+D395+#REF!+#REF!+#REF!+#REF!+#REF!+#REF!+#REF!+#REF!+#REF!+#REF!+#REF!+#REF!+#REF!+#REF!+#REF!+#REF!+#REF!+#REF!+#REF!</f>
        <v>#REF!</v>
      </c>
      <c r="E13" s="16" t="e">
        <f>E263++E19+E395+#REF!+#REF!+#REF!+#REF!+#REF!+#REF!+#REF!+#REF!+#REF!+#REF!+#REF!+#REF!+#REF!+#REF!+#REF!+#REF!+#REF!+#REF!+#REF!</f>
        <v>#REF!</v>
      </c>
      <c r="F13" s="16" t="e">
        <f>F263++F19+F395+#REF!+#REF!+#REF!+#REF!+#REF!+#REF!+#REF!+#REF!+#REF!+#REF!+#REF!+#REF!+#REF!+#REF!+#REF!+#REF!+#REF!+#REF!+#REF!</f>
        <v>#REF!</v>
      </c>
      <c r="G13" s="268">
        <f t="shared" si="3"/>
        <v>10086792.800000001</v>
      </c>
      <c r="H13" s="268">
        <f t="shared" si="3"/>
        <v>11244133.77</v>
      </c>
      <c r="I13" s="268">
        <f t="shared" si="3"/>
        <v>2432118.46</v>
      </c>
      <c r="J13" s="17">
        <f t="shared" si="4"/>
        <v>0.22</v>
      </c>
      <c r="K13" s="268">
        <f>K287+K209+K587+K473+K647+K37+K145+K263+K383+K635+K641+K755+K761+K891+K939+K359+K19+K395</f>
        <v>2256259.61</v>
      </c>
      <c r="L13" s="18">
        <f t="shared" si="5"/>
        <v>0.2</v>
      </c>
      <c r="M13" s="17">
        <f t="shared" ref="M13:M16" si="8">K13/I13</f>
        <v>0.93</v>
      </c>
      <c r="N13" s="268">
        <f t="shared" si="6"/>
        <v>11243609.460000001</v>
      </c>
      <c r="O13" s="268">
        <f t="shared" si="6"/>
        <v>524.30999999999995</v>
      </c>
      <c r="P13" s="18">
        <f t="shared" si="7"/>
        <v>1</v>
      </c>
      <c r="Q13" s="317"/>
      <c r="R13" s="317"/>
      <c r="S13" s="28"/>
      <c r="T13" s="25" t="e">
        <f>H13-K13=#REF!</f>
        <v>#REF!</v>
      </c>
      <c r="CG13" s="38"/>
      <c r="CJ13" s="38" t="b">
        <f t="shared" si="0"/>
        <v>1</v>
      </c>
      <c r="CT13" s="263">
        <f t="shared" si="1"/>
        <v>11244133.77</v>
      </c>
      <c r="CU13" s="25" t="b">
        <f t="shared" si="2"/>
        <v>1</v>
      </c>
    </row>
    <row r="14" spans="1:99" s="26" customFormat="1" ht="38.25" customHeight="1" x14ac:dyDescent="0.25">
      <c r="A14" s="604"/>
      <c r="B14" s="602"/>
      <c r="C14" s="19" t="s">
        <v>19</v>
      </c>
      <c r="D14" s="16" t="e">
        <f>D20+D396+#REF!+#REF!+#REF!+#REF!+#REF!+#REF!+#REF!+#REF!+#REF!+#REF!+#REF!+#REF!+#REF!+#REF!+#REF!+#REF!+D264+#REF!+#REF!+#REF!+#REF!</f>
        <v>#REF!</v>
      </c>
      <c r="E14" s="16" t="e">
        <f>E20+E396+#REF!+#REF!+#REF!+#REF!+#REF!+#REF!+#REF!+#REF!+#REF!+#REF!+#REF!+#REF!+#REF!+#REF!+#REF!+#REF!+E264+#REF!+#REF!+#REF!+#REF!</f>
        <v>#REF!</v>
      </c>
      <c r="F14" s="16" t="e">
        <f>F20+F396+#REF!+#REF!+#REF!+#REF!+#REF!+#REF!+#REF!+#REF!+#REF!+#REF!+#REF!+#REF!+#REF!+#REF!+#REF!+#REF!+F264+#REF!+#REF!+#REF!+#REF!</f>
        <v>#REF!</v>
      </c>
      <c r="G14" s="268">
        <f t="shared" si="3"/>
        <v>290683.94</v>
      </c>
      <c r="H14" s="268">
        <f t="shared" si="3"/>
        <v>295464.44</v>
      </c>
      <c r="I14" s="268">
        <f t="shared" si="3"/>
        <v>92782.13</v>
      </c>
      <c r="J14" s="17">
        <f t="shared" si="4"/>
        <v>0.31</v>
      </c>
      <c r="K14" s="268">
        <f>K288+K210+K588+K474+K648+K38+K146+K264+K384+K636+K642+K756+K762+K892+K940+K360+K20+K396</f>
        <v>92782.12</v>
      </c>
      <c r="L14" s="290">
        <f>K14/H14</f>
        <v>0.314</v>
      </c>
      <c r="M14" s="17">
        <f t="shared" ref="M14" si="9">K14/I14</f>
        <v>1</v>
      </c>
      <c r="N14" s="268">
        <f t="shared" si="6"/>
        <v>290512.34999999998</v>
      </c>
      <c r="O14" s="268">
        <f t="shared" si="6"/>
        <v>4952.09</v>
      </c>
      <c r="P14" s="18">
        <f t="shared" si="7"/>
        <v>0.98</v>
      </c>
      <c r="Q14" s="316"/>
      <c r="R14" s="316"/>
      <c r="S14" s="28"/>
      <c r="T14" s="25" t="e">
        <f>H14-K14=#REF!</f>
        <v>#REF!</v>
      </c>
      <c r="CG14" s="38"/>
      <c r="CJ14" s="38" t="b">
        <f t="shared" si="0"/>
        <v>1</v>
      </c>
      <c r="CT14" s="263">
        <f t="shared" si="1"/>
        <v>295464.44</v>
      </c>
      <c r="CU14" s="25" t="b">
        <f t="shared" si="2"/>
        <v>1</v>
      </c>
    </row>
    <row r="15" spans="1:99" s="26" customFormat="1" ht="51" customHeight="1" x14ac:dyDescent="0.25">
      <c r="A15" s="604"/>
      <c r="B15" s="602"/>
      <c r="C15" s="19" t="s">
        <v>22</v>
      </c>
      <c r="D15" s="16" t="e">
        <f>D21+D397+#REF!+#REF!+#REF!+#REF!+#REF!+#REF!+#REF!+#REF!+#REF!+#REF!+#REF!+#REF!+#REF!+#REF!+#REF!+#REF!+D265+#REF!+#REF!+#REF!+#REF!</f>
        <v>#REF!</v>
      </c>
      <c r="E15" s="16" t="e">
        <f>E21+E397+#REF!+#REF!+#REF!+#REF!+#REF!+#REF!+#REF!+#REF!+#REF!+#REF!+#REF!+#REF!+#REF!+#REF!+#REF!+#REF!+E265+#REF!+#REF!+#REF!+#REF!</f>
        <v>#REF!</v>
      </c>
      <c r="F15" s="16" t="e">
        <f>F21+F397+#REF!+#REF!+#REF!+#REF!+#REF!+#REF!+#REF!+#REF!+#REF!+#REF!+#REF!+#REF!+#REF!+#REF!+#REF!+#REF!+F265+#REF!+#REF!+#REF!+#REF!</f>
        <v>#REF!</v>
      </c>
      <c r="G15" s="268">
        <f t="shared" si="3"/>
        <v>40088.6</v>
      </c>
      <c r="H15" s="268">
        <f t="shared" si="3"/>
        <v>40088.6</v>
      </c>
      <c r="I15" s="268">
        <f t="shared" si="3"/>
        <v>4335.8100000000004</v>
      </c>
      <c r="J15" s="17">
        <f t="shared" si="4"/>
        <v>0.11</v>
      </c>
      <c r="K15" s="268">
        <f>K289+K211+K589+K475+K649+K39+K147+K265+K385+K637+K643+K757+K763+K893+K941+K361+K21+K397</f>
        <v>4335.8100000000004</v>
      </c>
      <c r="L15" s="18">
        <f t="shared" si="5"/>
        <v>0.11</v>
      </c>
      <c r="M15" s="17">
        <f t="shared" si="8"/>
        <v>1</v>
      </c>
      <c r="N15" s="268">
        <f t="shared" si="6"/>
        <v>40088.6</v>
      </c>
      <c r="O15" s="268">
        <f t="shared" si="6"/>
        <v>0</v>
      </c>
      <c r="P15" s="18">
        <f t="shared" si="7"/>
        <v>1</v>
      </c>
      <c r="Q15" s="316"/>
      <c r="R15" s="316"/>
      <c r="S15" s="28"/>
      <c r="T15" s="25" t="e">
        <f>H15-K15=#REF!</f>
        <v>#REF!</v>
      </c>
      <c r="CG15" s="38"/>
      <c r="CJ15" s="38" t="b">
        <f t="shared" si="0"/>
        <v>1</v>
      </c>
      <c r="CT15" s="263">
        <f t="shared" si="1"/>
        <v>40088.6</v>
      </c>
      <c r="CU15" s="25" t="b">
        <f t="shared" si="2"/>
        <v>1</v>
      </c>
    </row>
    <row r="16" spans="1:99" s="26" customFormat="1" ht="38.25" customHeight="1" x14ac:dyDescent="0.25">
      <c r="A16" s="604"/>
      <c r="B16" s="603"/>
      <c r="C16" s="19" t="s">
        <v>11</v>
      </c>
      <c r="D16" s="16" t="e">
        <f>D22+D398+#REF!+#REF!+#REF!+#REF!+#REF!+#REF!+#REF!+#REF!+#REF!+#REF!+#REF!+#REF!+#REF!+#REF!+#REF!+#REF!+D266+#REF!+#REF!</f>
        <v>#REF!</v>
      </c>
      <c r="E16" s="16" t="e">
        <f>E22+E398+#REF!+#REF!+#REF!+#REF!+#REF!+#REF!+#REF!+#REF!+#REF!+#REF!+#REF!+#REF!+#REF!+#REF!+#REF!+#REF!+E266+#REF!+#REF!</f>
        <v>#REF!</v>
      </c>
      <c r="F16" s="16" t="e">
        <f>F22+F398+#REF!+#REF!+#REF!+#REF!+#REF!+#REF!+#REF!+#REF!+#REF!+#REF!+#REF!+#REF!+#REF!+#REF!+#REF!+#REF!+F266+#REF!+#REF!</f>
        <v>#REF!</v>
      </c>
      <c r="G16" s="16">
        <f>G476</f>
        <v>59841.19</v>
      </c>
      <c r="H16" s="16">
        <f>H476</f>
        <v>59841.19</v>
      </c>
      <c r="I16" s="16">
        <f>I476</f>
        <v>0</v>
      </c>
      <c r="J16" s="17">
        <f t="shared" si="4"/>
        <v>0</v>
      </c>
      <c r="K16" s="16">
        <f>K476</f>
        <v>0</v>
      </c>
      <c r="L16" s="18">
        <f>K16/H16</f>
        <v>0</v>
      </c>
      <c r="M16" s="308" t="e">
        <f t="shared" si="8"/>
        <v>#DIV/0!</v>
      </c>
      <c r="N16" s="268">
        <f>N476</f>
        <v>59841.19</v>
      </c>
      <c r="O16" s="268">
        <f t="shared" ref="O16" si="10">O476</f>
        <v>0</v>
      </c>
      <c r="P16" s="18">
        <f t="shared" si="7"/>
        <v>1</v>
      </c>
      <c r="Q16" s="313"/>
      <c r="R16" s="313"/>
      <c r="S16" s="203"/>
      <c r="T16" s="25" t="e">
        <f>H16-K16=#REF!</f>
        <v>#REF!</v>
      </c>
      <c r="CG16" s="38"/>
      <c r="CJ16" s="38" t="b">
        <f t="shared" si="0"/>
        <v>1</v>
      </c>
      <c r="CT16" s="263">
        <f t="shared" si="1"/>
        <v>59841.19</v>
      </c>
      <c r="CU16" s="25" t="b">
        <f t="shared" si="2"/>
        <v>1</v>
      </c>
    </row>
    <row r="17" spans="1:99" s="38" customFormat="1" ht="67.5" x14ac:dyDescent="0.25">
      <c r="A17" s="355" t="s">
        <v>116</v>
      </c>
      <c r="B17" s="45" t="s">
        <v>303</v>
      </c>
      <c r="C17" s="45" t="s">
        <v>9</v>
      </c>
      <c r="D17" s="274" t="e">
        <f t="shared" ref="D17:H17" si="11">SUM(D18:D22)</f>
        <v>#REF!</v>
      </c>
      <c r="E17" s="274" t="e">
        <f t="shared" si="11"/>
        <v>#REF!</v>
      </c>
      <c r="F17" s="274" t="e">
        <f t="shared" si="11"/>
        <v>#REF!</v>
      </c>
      <c r="G17" s="274">
        <f t="shared" si="11"/>
        <v>0</v>
      </c>
      <c r="H17" s="274">
        <f t="shared" si="11"/>
        <v>162038.70000000001</v>
      </c>
      <c r="I17" s="274">
        <f t="shared" ref="I17:K17" si="12">SUM(I18:I22)</f>
        <v>0</v>
      </c>
      <c r="J17" s="76">
        <f>I17/H17</f>
        <v>0</v>
      </c>
      <c r="K17" s="167">
        <f t="shared" si="12"/>
        <v>0</v>
      </c>
      <c r="L17" s="78">
        <f>K17/H17</f>
        <v>0</v>
      </c>
      <c r="M17" s="78" t="e">
        <f>K17/I17</f>
        <v>#DIV/0!</v>
      </c>
      <c r="N17" s="274">
        <f t="shared" ref="N17" si="13">SUM(N18:N22)</f>
        <v>162038.70000000001</v>
      </c>
      <c r="O17" s="274">
        <f>H17-N17</f>
        <v>0</v>
      </c>
      <c r="P17" s="78">
        <f t="shared" ref="P17:P80" si="14">N17/H17</f>
        <v>1</v>
      </c>
      <c r="Q17" s="315"/>
      <c r="R17" s="315"/>
      <c r="S17" s="568" t="s">
        <v>360</v>
      </c>
      <c r="T17" s="38" t="e">
        <f>H17-K17=#REF!</f>
        <v>#REF!</v>
      </c>
      <c r="CJ17" s="38" t="b">
        <f t="shared" si="0"/>
        <v>1</v>
      </c>
      <c r="CT17" s="263">
        <f t="shared" si="1"/>
        <v>162038.70000000001</v>
      </c>
      <c r="CU17" s="25" t="b">
        <f t="shared" si="2"/>
        <v>1</v>
      </c>
    </row>
    <row r="18" spans="1:99" s="15" customFormat="1" x14ac:dyDescent="0.25">
      <c r="A18" s="353"/>
      <c r="B18" s="62" t="s">
        <v>10</v>
      </c>
      <c r="C18" s="50"/>
      <c r="D18" s="269" t="e">
        <f>D24+D30+#REF!+#REF!+#REF!+#REF!+#REF!+#REF!+#REF!</f>
        <v>#REF!</v>
      </c>
      <c r="E18" s="269" t="e">
        <f>E24+E30+#REF!+#REF!+#REF!+#REF!+#REF!+#REF!+#REF!</f>
        <v>#REF!</v>
      </c>
      <c r="F18" s="269" t="e">
        <f>F24+F30+#REF!+#REF!+#REF!+#REF!+#REF!+#REF!+#REF!</f>
        <v>#REF!</v>
      </c>
      <c r="G18" s="269">
        <f>G24</f>
        <v>0</v>
      </c>
      <c r="H18" s="269">
        <f t="shared" ref="H18" si="15">H24</f>
        <v>0</v>
      </c>
      <c r="I18" s="269">
        <f t="shared" ref="I18:K18" si="16">I24</f>
        <v>0</v>
      </c>
      <c r="J18" s="77" t="e">
        <f t="shared" ref="J18" si="17">I18/H18</f>
        <v>#DIV/0!</v>
      </c>
      <c r="K18" s="168">
        <f t="shared" si="16"/>
        <v>0</v>
      </c>
      <c r="L18" s="79" t="e">
        <f t="shared" ref="L18" si="18">K18/H18</f>
        <v>#DIV/0!</v>
      </c>
      <c r="M18" s="79" t="e">
        <f t="shared" ref="M18" si="19">K18/I18</f>
        <v>#DIV/0!</v>
      </c>
      <c r="N18" s="269">
        <f t="shared" ref="N18" si="20">N24</f>
        <v>0</v>
      </c>
      <c r="O18" s="269">
        <f t="shared" ref="O18:O28" si="21">H18-N18</f>
        <v>0</v>
      </c>
      <c r="P18" s="79" t="e">
        <f t="shared" si="14"/>
        <v>#DIV/0!</v>
      </c>
      <c r="Q18" s="322"/>
      <c r="R18" s="322"/>
      <c r="S18" s="569"/>
      <c r="T18" s="13" t="e">
        <f>H18-K18=#REF!</f>
        <v>#REF!</v>
      </c>
      <c r="CG18" s="39"/>
      <c r="CJ18" s="38" t="b">
        <f t="shared" si="0"/>
        <v>1</v>
      </c>
      <c r="CT18" s="263">
        <f t="shared" si="1"/>
        <v>0</v>
      </c>
      <c r="CU18" s="25" t="b">
        <f t="shared" si="2"/>
        <v>1</v>
      </c>
    </row>
    <row r="19" spans="1:99" s="15" customFormat="1" x14ac:dyDescent="0.25">
      <c r="A19" s="353"/>
      <c r="B19" s="62" t="s">
        <v>8</v>
      </c>
      <c r="C19" s="50"/>
      <c r="D19" s="269" t="e">
        <f>D25+D31+#REF!+#REF!+#REF!+#REF!+#REF!+#REF!+#REF!</f>
        <v>#REF!</v>
      </c>
      <c r="E19" s="269" t="e">
        <f>E25+E31+#REF!+#REF!+#REF!+#REF!+#REF!+#REF!+#REF!</f>
        <v>#REF!</v>
      </c>
      <c r="F19" s="269" t="e">
        <f>F25+F31+#REF!+#REF!+#REF!+#REF!+#REF!+#REF!+#REF!</f>
        <v>#REF!</v>
      </c>
      <c r="G19" s="269">
        <f t="shared" ref="G19:H19" si="22">G25</f>
        <v>0</v>
      </c>
      <c r="H19" s="269">
        <f t="shared" si="22"/>
        <v>162038.70000000001</v>
      </c>
      <c r="I19" s="269">
        <f t="shared" ref="I19:K19" si="23">I25</f>
        <v>0</v>
      </c>
      <c r="J19" s="77">
        <f>I19/H19</f>
        <v>0</v>
      </c>
      <c r="K19" s="168">
        <f t="shared" si="23"/>
        <v>0</v>
      </c>
      <c r="L19" s="79">
        <f>K19/H19</f>
        <v>0</v>
      </c>
      <c r="M19" s="79" t="e">
        <f>K19/I19</f>
        <v>#DIV/0!</v>
      </c>
      <c r="N19" s="269">
        <f t="shared" ref="N19" si="24">N25</f>
        <v>162038.70000000001</v>
      </c>
      <c r="O19" s="269">
        <f>H19-N19</f>
        <v>0</v>
      </c>
      <c r="P19" s="79">
        <f t="shared" si="14"/>
        <v>1</v>
      </c>
      <c r="Q19" s="322"/>
      <c r="R19" s="322"/>
      <c r="S19" s="569"/>
      <c r="T19" s="13" t="e">
        <f>H19-K19=#REF!</f>
        <v>#REF!</v>
      </c>
      <c r="CG19" s="39"/>
      <c r="CJ19" s="38" t="b">
        <f t="shared" si="0"/>
        <v>1</v>
      </c>
      <c r="CT19" s="263">
        <f t="shared" si="1"/>
        <v>162038.70000000001</v>
      </c>
      <c r="CU19" s="25" t="b">
        <f t="shared" si="2"/>
        <v>1</v>
      </c>
    </row>
    <row r="20" spans="1:99" s="15" customFormat="1" x14ac:dyDescent="0.25">
      <c r="A20" s="353"/>
      <c r="B20" s="62" t="s">
        <v>20</v>
      </c>
      <c r="C20" s="50"/>
      <c r="D20" s="269" t="e">
        <f>D26+D32+#REF!+#REF!+#REF!+#REF!+#REF!+#REF!+#REF!</f>
        <v>#REF!</v>
      </c>
      <c r="E20" s="269" t="e">
        <f>E26+E32+#REF!+#REF!+#REF!+#REF!+#REF!+#REF!+#REF!</f>
        <v>#REF!</v>
      </c>
      <c r="F20" s="269" t="e">
        <f>F26+F32+#REF!+#REF!+#REF!+#REF!+#REF!+#REF!+#REF!</f>
        <v>#REF!</v>
      </c>
      <c r="G20" s="269">
        <f t="shared" ref="G20:H20" si="25">G26</f>
        <v>0</v>
      </c>
      <c r="H20" s="269">
        <f t="shared" si="25"/>
        <v>0</v>
      </c>
      <c r="I20" s="269">
        <f t="shared" ref="I20:K20" si="26">I26</f>
        <v>0</v>
      </c>
      <c r="J20" s="77" t="e">
        <f t="shared" ref="J20:J22" si="27">I20/H20</f>
        <v>#DIV/0!</v>
      </c>
      <c r="K20" s="168">
        <f t="shared" si="26"/>
        <v>0</v>
      </c>
      <c r="L20" s="79" t="e">
        <f t="shared" ref="L20:L22" si="28">K20/H20</f>
        <v>#DIV/0!</v>
      </c>
      <c r="M20" s="79" t="e">
        <f t="shared" ref="M20:M22" si="29">K20/I20</f>
        <v>#DIV/0!</v>
      </c>
      <c r="N20" s="269">
        <f t="shared" ref="N20" si="30">N26</f>
        <v>0</v>
      </c>
      <c r="O20" s="269">
        <f t="shared" si="21"/>
        <v>0</v>
      </c>
      <c r="P20" s="79" t="e">
        <f t="shared" si="14"/>
        <v>#DIV/0!</v>
      </c>
      <c r="Q20" s="322"/>
      <c r="R20" s="322"/>
      <c r="S20" s="569"/>
      <c r="T20" s="13" t="e">
        <f>H20-K20=#REF!</f>
        <v>#REF!</v>
      </c>
      <c r="CG20" s="39"/>
      <c r="CJ20" s="38" t="b">
        <f t="shared" si="0"/>
        <v>1</v>
      </c>
      <c r="CT20" s="263">
        <f t="shared" si="1"/>
        <v>0</v>
      </c>
      <c r="CU20" s="25" t="b">
        <f t="shared" si="2"/>
        <v>1</v>
      </c>
    </row>
    <row r="21" spans="1:99" s="15" customFormat="1" x14ac:dyDescent="0.25">
      <c r="A21" s="353"/>
      <c r="B21" s="62" t="s">
        <v>22</v>
      </c>
      <c r="C21" s="50"/>
      <c r="D21" s="269" t="e">
        <f>D27+D33+#REF!+#REF!+#REF!+#REF!+#REF!</f>
        <v>#REF!</v>
      </c>
      <c r="E21" s="269" t="e">
        <f>E27+E33+#REF!+#REF!+#REF!+#REF!+#REF!</f>
        <v>#REF!</v>
      </c>
      <c r="F21" s="269" t="e">
        <f>F27+F33+#REF!+#REF!+#REF!+#REF!+#REF!</f>
        <v>#REF!</v>
      </c>
      <c r="G21" s="269">
        <f t="shared" ref="G21:H21" si="31">G27</f>
        <v>0</v>
      </c>
      <c r="H21" s="269">
        <f t="shared" si="31"/>
        <v>0</v>
      </c>
      <c r="I21" s="269">
        <f t="shared" ref="I21:K21" si="32">I27</f>
        <v>0</v>
      </c>
      <c r="J21" s="77" t="e">
        <f t="shared" si="27"/>
        <v>#DIV/0!</v>
      </c>
      <c r="K21" s="168">
        <f t="shared" si="32"/>
        <v>0</v>
      </c>
      <c r="L21" s="79" t="e">
        <f t="shared" si="28"/>
        <v>#DIV/0!</v>
      </c>
      <c r="M21" s="79" t="e">
        <f t="shared" si="29"/>
        <v>#DIV/0!</v>
      </c>
      <c r="N21" s="269">
        <f t="shared" ref="N21" si="33">N27</f>
        <v>0</v>
      </c>
      <c r="O21" s="269">
        <f t="shared" si="21"/>
        <v>0</v>
      </c>
      <c r="P21" s="79" t="e">
        <f t="shared" si="14"/>
        <v>#DIV/0!</v>
      </c>
      <c r="Q21" s="322"/>
      <c r="R21" s="322"/>
      <c r="S21" s="569"/>
      <c r="T21" s="13" t="e">
        <f>H21-K21=#REF!</f>
        <v>#REF!</v>
      </c>
      <c r="CG21" s="39"/>
      <c r="CJ21" s="38" t="b">
        <f t="shared" si="0"/>
        <v>1</v>
      </c>
      <c r="CT21" s="263">
        <f t="shared" si="1"/>
        <v>0</v>
      </c>
      <c r="CU21" s="25" t="b">
        <f t="shared" si="2"/>
        <v>1</v>
      </c>
    </row>
    <row r="22" spans="1:99" s="15" customFormat="1" collapsed="1" x14ac:dyDescent="0.25">
      <c r="A22" s="354"/>
      <c r="B22" s="62" t="s">
        <v>11</v>
      </c>
      <c r="C22" s="50"/>
      <c r="D22" s="269" t="e">
        <f>D28+D34+#REF!+#REF!+#REF!+#REF!+#REF!</f>
        <v>#REF!</v>
      </c>
      <c r="E22" s="269" t="e">
        <f>E28+E34+#REF!+#REF!+#REF!+#REF!+#REF!</f>
        <v>#REF!</v>
      </c>
      <c r="F22" s="269" t="e">
        <f>F28+F34+#REF!+#REF!+#REF!+#REF!+#REF!</f>
        <v>#REF!</v>
      </c>
      <c r="G22" s="269">
        <f t="shared" ref="G22:H22" si="34">G28</f>
        <v>0</v>
      </c>
      <c r="H22" s="269">
        <f t="shared" si="34"/>
        <v>0</v>
      </c>
      <c r="I22" s="269">
        <f t="shared" ref="I22:K22" si="35">I28</f>
        <v>0</v>
      </c>
      <c r="J22" s="77" t="e">
        <f t="shared" si="27"/>
        <v>#DIV/0!</v>
      </c>
      <c r="K22" s="168">
        <f t="shared" si="35"/>
        <v>0</v>
      </c>
      <c r="L22" s="79" t="e">
        <f t="shared" si="28"/>
        <v>#DIV/0!</v>
      </c>
      <c r="M22" s="79" t="e">
        <f t="shared" si="29"/>
        <v>#DIV/0!</v>
      </c>
      <c r="N22" s="269">
        <f t="shared" ref="N22" si="36">N28</f>
        <v>0</v>
      </c>
      <c r="O22" s="269">
        <f t="shared" si="21"/>
        <v>0</v>
      </c>
      <c r="P22" s="79" t="e">
        <f t="shared" si="14"/>
        <v>#DIV/0!</v>
      </c>
      <c r="Q22" s="195"/>
      <c r="R22" s="195"/>
      <c r="S22" s="570"/>
      <c r="T22" s="13" t="e">
        <f>H22-K22=#REF!</f>
        <v>#REF!</v>
      </c>
      <c r="CG22" s="39"/>
      <c r="CJ22" s="38" t="b">
        <f t="shared" si="0"/>
        <v>1</v>
      </c>
      <c r="CT22" s="263">
        <f t="shared" si="1"/>
        <v>0</v>
      </c>
      <c r="CU22" s="25" t="b">
        <f t="shared" si="2"/>
        <v>1</v>
      </c>
    </row>
    <row r="23" spans="1:99" s="40" customFormat="1" ht="54.75" customHeight="1" x14ac:dyDescent="0.25">
      <c r="A23" s="365" t="s">
        <v>88</v>
      </c>
      <c r="B23" s="366" t="s">
        <v>31</v>
      </c>
      <c r="C23" s="367" t="s">
        <v>2</v>
      </c>
      <c r="D23" s="368" t="e">
        <f>D24+D25+D26+D27+#REF!+D28</f>
        <v>#REF!</v>
      </c>
      <c r="E23" s="368" t="e">
        <f>E24+E25+E26+E27+#REF!+E28</f>
        <v>#REF!</v>
      </c>
      <c r="F23" s="368" t="e">
        <f>F24+F25+F26+F27+#REF!+F28</f>
        <v>#REF!</v>
      </c>
      <c r="G23" s="368">
        <f>SUM(G24:G28)</f>
        <v>0</v>
      </c>
      <c r="H23" s="368">
        <f t="shared" ref="H23" si="37">SUM(H24:H28)</f>
        <v>162038.70000000001</v>
      </c>
      <c r="I23" s="368">
        <f t="shared" ref="I23:K23" si="38">SUM(I24:I28)</f>
        <v>0</v>
      </c>
      <c r="J23" s="370">
        <f>I23/H23</f>
        <v>0</v>
      </c>
      <c r="K23" s="371">
        <f t="shared" si="38"/>
        <v>0</v>
      </c>
      <c r="L23" s="372">
        <f>K23/H23</f>
        <v>0</v>
      </c>
      <c r="M23" s="309" t="e">
        <f>K23/I23</f>
        <v>#DIV/0!</v>
      </c>
      <c r="N23" s="368">
        <f t="shared" ref="N23" si="39">SUM(N24:N28)</f>
        <v>162038.70000000001</v>
      </c>
      <c r="O23" s="368">
        <f t="shared" si="21"/>
        <v>0</v>
      </c>
      <c r="P23" s="372">
        <f t="shared" si="14"/>
        <v>1</v>
      </c>
      <c r="Q23" s="369"/>
      <c r="R23" s="369"/>
      <c r="S23" s="568"/>
      <c r="T23" s="40" t="e">
        <f>H23-K23=#REF!</f>
        <v>#REF!</v>
      </c>
      <c r="CJ23" s="250" t="b">
        <f t="shared" si="0"/>
        <v>1</v>
      </c>
      <c r="CT23" s="297">
        <f t="shared" si="1"/>
        <v>162038.70000000001</v>
      </c>
      <c r="CU23" s="250" t="b">
        <f t="shared" si="2"/>
        <v>1</v>
      </c>
    </row>
    <row r="24" spans="1:99" s="31" customFormat="1" ht="34.5" customHeight="1" x14ac:dyDescent="0.25">
      <c r="A24" s="128"/>
      <c r="B24" s="282" t="s">
        <v>10</v>
      </c>
      <c r="C24" s="282"/>
      <c r="D24" s="357"/>
      <c r="E24" s="357"/>
      <c r="F24" s="357"/>
      <c r="G24" s="363">
        <f>G30</f>
        <v>0</v>
      </c>
      <c r="H24" s="357">
        <f>H30</f>
        <v>0</v>
      </c>
      <c r="I24" s="357">
        <f>I30</f>
        <v>0</v>
      </c>
      <c r="J24" s="129" t="e">
        <f t="shared" ref="J24" si="40">I24/H24</f>
        <v>#DIV/0!</v>
      </c>
      <c r="K24" s="125">
        <f>K30</f>
        <v>0</v>
      </c>
      <c r="L24" s="129" t="e">
        <f t="shared" ref="L24" si="41">K24/H24</f>
        <v>#DIV/0!</v>
      </c>
      <c r="M24" s="122" t="e">
        <f t="shared" ref="M24" si="42">K24/I24</f>
        <v>#DIV/0!</v>
      </c>
      <c r="N24" s="357">
        <f>N30</f>
        <v>0</v>
      </c>
      <c r="O24" s="357">
        <f t="shared" si="21"/>
        <v>0</v>
      </c>
      <c r="P24" s="129" t="e">
        <f t="shared" si="14"/>
        <v>#DIV/0!</v>
      </c>
      <c r="Q24" s="358"/>
      <c r="R24" s="358"/>
      <c r="S24" s="569"/>
      <c r="T24" s="250" t="e">
        <f>H24-K24=#REF!</f>
        <v>#REF!</v>
      </c>
      <c r="CJ24" s="250" t="b">
        <f t="shared" si="0"/>
        <v>1</v>
      </c>
      <c r="CT24" s="297">
        <f t="shared" si="1"/>
        <v>0</v>
      </c>
      <c r="CU24" s="250" t="b">
        <f t="shared" si="2"/>
        <v>1</v>
      </c>
    </row>
    <row r="25" spans="1:99" s="31" customFormat="1" ht="34.5" customHeight="1" x14ac:dyDescent="0.25">
      <c r="A25" s="128"/>
      <c r="B25" s="282" t="s">
        <v>8</v>
      </c>
      <c r="C25" s="282"/>
      <c r="D25" s="357"/>
      <c r="E25" s="357"/>
      <c r="F25" s="357"/>
      <c r="G25" s="363">
        <f t="shared" ref="G25:H25" si="43">G31</f>
        <v>0</v>
      </c>
      <c r="H25" s="357">
        <f t="shared" si="43"/>
        <v>162038.70000000001</v>
      </c>
      <c r="I25" s="357">
        <f t="shared" ref="I25:K25" si="44">I31</f>
        <v>0</v>
      </c>
      <c r="J25" s="129">
        <f>I25/H25</f>
        <v>0</v>
      </c>
      <c r="K25" s="125">
        <f t="shared" si="44"/>
        <v>0</v>
      </c>
      <c r="L25" s="129">
        <f>K25/H25</f>
        <v>0</v>
      </c>
      <c r="M25" s="122" t="e">
        <f>K25/I25</f>
        <v>#DIV/0!</v>
      </c>
      <c r="N25" s="357">
        <f t="shared" ref="N25" si="45">N31</f>
        <v>162038.70000000001</v>
      </c>
      <c r="O25" s="357">
        <f t="shared" si="21"/>
        <v>0</v>
      </c>
      <c r="P25" s="129">
        <f t="shared" si="14"/>
        <v>1</v>
      </c>
      <c r="Q25" s="358"/>
      <c r="R25" s="358"/>
      <c r="S25" s="569"/>
      <c r="T25" s="250" t="e">
        <f>H25-K25=#REF!</f>
        <v>#REF!</v>
      </c>
      <c r="CJ25" s="250" t="b">
        <f t="shared" si="0"/>
        <v>1</v>
      </c>
      <c r="CT25" s="297">
        <f t="shared" si="1"/>
        <v>162038.70000000001</v>
      </c>
      <c r="CU25" s="250" t="b">
        <f t="shared" si="2"/>
        <v>1</v>
      </c>
    </row>
    <row r="26" spans="1:99" s="31" customFormat="1" ht="34.5" customHeight="1" x14ac:dyDescent="0.25">
      <c r="A26" s="128"/>
      <c r="B26" s="352" t="s">
        <v>19</v>
      </c>
      <c r="C26" s="352"/>
      <c r="D26" s="356"/>
      <c r="E26" s="356"/>
      <c r="F26" s="356"/>
      <c r="G26" s="363">
        <f t="shared" ref="G26:H26" si="46">G32</f>
        <v>0</v>
      </c>
      <c r="H26" s="357">
        <f t="shared" si="46"/>
        <v>0</v>
      </c>
      <c r="I26" s="357">
        <f t="shared" ref="I26:K26" si="47">I32</f>
        <v>0</v>
      </c>
      <c r="J26" s="129" t="e">
        <f t="shared" ref="J26:J28" si="48">I26/H26</f>
        <v>#DIV/0!</v>
      </c>
      <c r="K26" s="125">
        <f t="shared" si="47"/>
        <v>0</v>
      </c>
      <c r="L26" s="129" t="e">
        <f t="shared" ref="L26:L28" si="49">K26/H26</f>
        <v>#DIV/0!</v>
      </c>
      <c r="M26" s="122" t="e">
        <f t="shared" ref="M26:M28" si="50">K26/I26</f>
        <v>#DIV/0!</v>
      </c>
      <c r="N26" s="357">
        <f t="shared" ref="N26" si="51">N32</f>
        <v>0</v>
      </c>
      <c r="O26" s="357">
        <f t="shared" si="21"/>
        <v>0</v>
      </c>
      <c r="P26" s="129" t="e">
        <f t="shared" si="14"/>
        <v>#DIV/0!</v>
      </c>
      <c r="Q26" s="358"/>
      <c r="R26" s="358"/>
      <c r="S26" s="569"/>
      <c r="T26" s="250" t="e">
        <f>H26-K26=#REF!</f>
        <v>#REF!</v>
      </c>
      <c r="CJ26" s="250" t="b">
        <f t="shared" si="0"/>
        <v>1</v>
      </c>
      <c r="CT26" s="297">
        <f t="shared" si="1"/>
        <v>0</v>
      </c>
      <c r="CU26" s="250" t="b">
        <f t="shared" si="2"/>
        <v>1</v>
      </c>
    </row>
    <row r="27" spans="1:99" s="31" customFormat="1" x14ac:dyDescent="0.25">
      <c r="A27" s="128"/>
      <c r="B27" s="352" t="s">
        <v>22</v>
      </c>
      <c r="C27" s="352"/>
      <c r="D27" s="356"/>
      <c r="E27" s="356"/>
      <c r="F27" s="356"/>
      <c r="G27" s="363">
        <f t="shared" ref="G27:I27" si="52">G33</f>
        <v>0</v>
      </c>
      <c r="H27" s="357">
        <f t="shared" si="52"/>
        <v>0</v>
      </c>
      <c r="I27" s="351">
        <f t="shared" si="52"/>
        <v>0</v>
      </c>
      <c r="J27" s="129" t="e">
        <f t="shared" si="48"/>
        <v>#DIV/0!</v>
      </c>
      <c r="K27" s="185"/>
      <c r="L27" s="129" t="e">
        <f t="shared" si="49"/>
        <v>#DIV/0!</v>
      </c>
      <c r="M27" s="122" t="e">
        <f t="shared" si="50"/>
        <v>#DIV/0!</v>
      </c>
      <c r="N27" s="357">
        <f t="shared" ref="N27" si="53">N33</f>
        <v>0</v>
      </c>
      <c r="O27" s="357">
        <f t="shared" si="21"/>
        <v>0</v>
      </c>
      <c r="P27" s="129" t="e">
        <f t="shared" si="14"/>
        <v>#DIV/0!</v>
      </c>
      <c r="Q27" s="358"/>
      <c r="R27" s="358"/>
      <c r="S27" s="569"/>
      <c r="T27" s="250" t="e">
        <f>H27-K27=#REF!</f>
        <v>#REF!</v>
      </c>
      <c r="CJ27" s="250" t="b">
        <f t="shared" si="0"/>
        <v>1</v>
      </c>
      <c r="CT27" s="297">
        <f t="shared" si="1"/>
        <v>0</v>
      </c>
      <c r="CU27" s="250" t="b">
        <f t="shared" si="2"/>
        <v>1</v>
      </c>
    </row>
    <row r="28" spans="1:99" s="31" customFormat="1" ht="38.25" customHeight="1" collapsed="1" x14ac:dyDescent="0.25">
      <c r="A28" s="131"/>
      <c r="B28" s="124" t="s">
        <v>11</v>
      </c>
      <c r="C28" s="352"/>
      <c r="D28" s="356"/>
      <c r="E28" s="356"/>
      <c r="F28" s="278"/>
      <c r="G28" s="363">
        <f t="shared" ref="G28:I28" si="54">G34</f>
        <v>0</v>
      </c>
      <c r="H28" s="357">
        <f t="shared" si="54"/>
        <v>0</v>
      </c>
      <c r="I28" s="351">
        <f t="shared" si="54"/>
        <v>0</v>
      </c>
      <c r="J28" s="129" t="e">
        <f t="shared" si="48"/>
        <v>#DIV/0!</v>
      </c>
      <c r="K28" s="185"/>
      <c r="L28" s="129" t="e">
        <f t="shared" si="49"/>
        <v>#DIV/0!</v>
      </c>
      <c r="M28" s="122" t="e">
        <f t="shared" si="50"/>
        <v>#DIV/0!</v>
      </c>
      <c r="N28" s="357">
        <f t="shared" ref="N28" si="55">N34</f>
        <v>0</v>
      </c>
      <c r="O28" s="357">
        <f t="shared" si="21"/>
        <v>0</v>
      </c>
      <c r="P28" s="129" t="e">
        <f t="shared" si="14"/>
        <v>#DIV/0!</v>
      </c>
      <c r="Q28" s="359"/>
      <c r="R28" s="359"/>
      <c r="S28" s="570"/>
      <c r="T28" s="250" t="e">
        <f>H28-K28=#REF!</f>
        <v>#REF!</v>
      </c>
      <c r="CJ28" s="250" t="b">
        <f t="shared" si="0"/>
        <v>1</v>
      </c>
      <c r="CT28" s="297">
        <f t="shared" si="1"/>
        <v>0</v>
      </c>
      <c r="CU28" s="250" t="b">
        <f t="shared" si="2"/>
        <v>1</v>
      </c>
    </row>
    <row r="29" spans="1:99" s="36" customFormat="1" ht="46.5" x14ac:dyDescent="0.25">
      <c r="A29" s="193" t="s">
        <v>90</v>
      </c>
      <c r="B29" s="536" t="s">
        <v>189</v>
      </c>
      <c r="C29" s="141" t="s">
        <v>17</v>
      </c>
      <c r="D29" s="281">
        <f t="shared" ref="D29:I29" si="56">SUM(D30:D34)</f>
        <v>0</v>
      </c>
      <c r="E29" s="281">
        <f t="shared" si="56"/>
        <v>0</v>
      </c>
      <c r="F29" s="281">
        <f t="shared" si="56"/>
        <v>0</v>
      </c>
      <c r="G29" s="281">
        <f t="shared" si="56"/>
        <v>0</v>
      </c>
      <c r="H29" s="281">
        <f t="shared" si="56"/>
        <v>162038.70000000001</v>
      </c>
      <c r="I29" s="281">
        <f t="shared" si="56"/>
        <v>0</v>
      </c>
      <c r="J29" s="372">
        <f>I29/H29</f>
        <v>0</v>
      </c>
      <c r="K29" s="344">
        <f>SUM(K30:K34)</f>
        <v>0</v>
      </c>
      <c r="L29" s="309">
        <f>K29/H29</f>
        <v>0</v>
      </c>
      <c r="M29" s="309" t="e">
        <f>K29/I29</f>
        <v>#DIV/0!</v>
      </c>
      <c r="N29" s="281">
        <f>SUM(N30:N34)</f>
        <v>162038.70000000001</v>
      </c>
      <c r="O29" s="281">
        <f>H29-N29</f>
        <v>0</v>
      </c>
      <c r="P29" s="152">
        <f t="shared" si="14"/>
        <v>1</v>
      </c>
      <c r="Q29" s="330"/>
      <c r="R29" s="330"/>
      <c r="S29" s="585" t="s">
        <v>471</v>
      </c>
      <c r="T29" s="36" t="e">
        <f>H29-K29=#REF!</f>
        <v>#REF!</v>
      </c>
      <c r="CJ29" s="250" t="b">
        <f t="shared" si="0"/>
        <v>1</v>
      </c>
      <c r="CT29" s="297">
        <f t="shared" si="1"/>
        <v>162038.70000000001</v>
      </c>
      <c r="CU29" s="250" t="b">
        <f t="shared" si="2"/>
        <v>1</v>
      </c>
    </row>
    <row r="30" spans="1:99" s="31" customFormat="1" ht="81.75" customHeight="1" x14ac:dyDescent="0.25">
      <c r="A30" s="196"/>
      <c r="B30" s="376" t="s">
        <v>10</v>
      </c>
      <c r="C30" s="376"/>
      <c r="D30" s="424"/>
      <c r="E30" s="424"/>
      <c r="F30" s="268"/>
      <c r="G30" s="424"/>
      <c r="H30" s="268"/>
      <c r="I30" s="424"/>
      <c r="J30" s="308"/>
      <c r="K30" s="125"/>
      <c r="L30" s="537"/>
      <c r="M30" s="122"/>
      <c r="N30" s="424"/>
      <c r="O30" s="424">
        <f t="shared" ref="O30" si="57">H30-K30</f>
        <v>0</v>
      </c>
      <c r="P30" s="537" t="e">
        <f t="shared" si="14"/>
        <v>#DIV/0!</v>
      </c>
      <c r="Q30" s="316"/>
      <c r="R30" s="316"/>
      <c r="S30" s="586"/>
      <c r="T30" s="250" t="e">
        <f>H30-K30=#REF!</f>
        <v>#REF!</v>
      </c>
      <c r="CG30" s="298"/>
      <c r="CJ30" s="250" t="b">
        <f t="shared" si="0"/>
        <v>1</v>
      </c>
      <c r="CT30" s="297">
        <f t="shared" si="1"/>
        <v>0</v>
      </c>
      <c r="CU30" s="250" t="b">
        <f t="shared" si="2"/>
        <v>1</v>
      </c>
    </row>
    <row r="31" spans="1:99" s="31" customFormat="1" ht="81.75" customHeight="1" x14ac:dyDescent="0.25">
      <c r="A31" s="196"/>
      <c r="B31" s="376" t="s">
        <v>8</v>
      </c>
      <c r="C31" s="376"/>
      <c r="D31" s="424"/>
      <c r="E31" s="424"/>
      <c r="F31" s="424"/>
      <c r="G31" s="424"/>
      <c r="H31" s="424">
        <v>162038.70000000001</v>
      </c>
      <c r="I31" s="424"/>
      <c r="J31" s="129">
        <f t="shared" ref="J31:J34" si="58">I31/H31</f>
        <v>0</v>
      </c>
      <c r="K31" s="125">
        <f>I31</f>
        <v>0</v>
      </c>
      <c r="L31" s="122">
        <f>K31/H31</f>
        <v>0</v>
      </c>
      <c r="M31" s="122" t="e">
        <f t="shared" ref="M31:M34" si="59">K31/I31</f>
        <v>#DIV/0!</v>
      </c>
      <c r="N31" s="424">
        <f>H31</f>
        <v>162038.70000000001</v>
      </c>
      <c r="O31" s="424">
        <f>H31-N31</f>
        <v>0</v>
      </c>
      <c r="P31" s="123">
        <f t="shared" si="14"/>
        <v>1</v>
      </c>
      <c r="Q31" s="322"/>
      <c r="R31" s="322"/>
      <c r="S31" s="586"/>
      <c r="T31" s="250" t="e">
        <f>H31-K31=#REF!</f>
        <v>#REF!</v>
      </c>
      <c r="CG31" s="298">
        <f>K29/H29*100</f>
        <v>0</v>
      </c>
      <c r="CJ31" s="250" t="b">
        <f t="shared" si="0"/>
        <v>1</v>
      </c>
      <c r="CT31" s="297">
        <f t="shared" si="1"/>
        <v>162038.70000000001</v>
      </c>
      <c r="CU31" s="250" t="b">
        <f t="shared" si="2"/>
        <v>1</v>
      </c>
    </row>
    <row r="32" spans="1:99" s="31" customFormat="1" ht="81.75" customHeight="1" x14ac:dyDescent="0.25">
      <c r="A32" s="196"/>
      <c r="B32" s="417" t="s">
        <v>19</v>
      </c>
      <c r="C32" s="417"/>
      <c r="D32" s="423"/>
      <c r="E32" s="423"/>
      <c r="F32" s="423"/>
      <c r="G32" s="423"/>
      <c r="H32" s="423"/>
      <c r="I32" s="423"/>
      <c r="J32" s="384" t="e">
        <f t="shared" si="58"/>
        <v>#DIV/0!</v>
      </c>
      <c r="K32" s="185"/>
      <c r="L32" s="137" t="e">
        <f>K32/H32</f>
        <v>#DIV/0!</v>
      </c>
      <c r="M32" s="137" t="e">
        <f t="shared" si="59"/>
        <v>#DIV/0!</v>
      </c>
      <c r="N32" s="423">
        <f>H32</f>
        <v>0</v>
      </c>
      <c r="O32" s="423">
        <f>H32-N32</f>
        <v>0</v>
      </c>
      <c r="P32" s="137" t="e">
        <f t="shared" si="14"/>
        <v>#DIV/0!</v>
      </c>
      <c r="Q32" s="322"/>
      <c r="R32" s="322"/>
      <c r="S32" s="586"/>
      <c r="T32" s="250" t="e">
        <f>H32-K32=#REF!</f>
        <v>#REF!</v>
      </c>
      <c r="CG32" s="298">
        <f>H31-G31</f>
        <v>162038.70000000001</v>
      </c>
      <c r="CJ32" s="250" t="b">
        <f t="shared" si="0"/>
        <v>1</v>
      </c>
      <c r="CT32" s="297">
        <f t="shared" si="1"/>
        <v>0</v>
      </c>
      <c r="CU32" s="250" t="b">
        <f t="shared" si="2"/>
        <v>1</v>
      </c>
    </row>
    <row r="33" spans="1:99" s="31" customFormat="1" ht="81.75" customHeight="1" x14ac:dyDescent="0.25">
      <c r="A33" s="196"/>
      <c r="B33" s="376" t="s">
        <v>22</v>
      </c>
      <c r="C33" s="376"/>
      <c r="D33" s="424"/>
      <c r="E33" s="424"/>
      <c r="F33" s="424"/>
      <c r="G33" s="424"/>
      <c r="H33" s="424"/>
      <c r="I33" s="425"/>
      <c r="J33" s="129" t="e">
        <f t="shared" si="58"/>
        <v>#DIV/0!</v>
      </c>
      <c r="K33" s="125"/>
      <c r="L33" s="122">
        <v>0</v>
      </c>
      <c r="M33" s="122" t="e">
        <f>K33/I33</f>
        <v>#DIV/0!</v>
      </c>
      <c r="N33" s="424">
        <v>0</v>
      </c>
      <c r="O33" s="424">
        <f>H33-N33</f>
        <v>0</v>
      </c>
      <c r="P33" s="122" t="e">
        <f t="shared" si="14"/>
        <v>#DIV/0!</v>
      </c>
      <c r="Q33" s="322"/>
      <c r="R33" s="322"/>
      <c r="S33" s="586"/>
      <c r="T33" s="250" t="e">
        <f>H33-K33=#REF!</f>
        <v>#REF!</v>
      </c>
      <c r="CJ33" s="250" t="b">
        <f t="shared" si="0"/>
        <v>1</v>
      </c>
      <c r="CT33" s="297">
        <f t="shared" si="1"/>
        <v>0</v>
      </c>
      <c r="CU33" s="250" t="b">
        <f t="shared" si="2"/>
        <v>1</v>
      </c>
    </row>
    <row r="34" spans="1:99" s="31" customFormat="1" ht="81.75" customHeight="1" collapsed="1" x14ac:dyDescent="0.25">
      <c r="A34" s="197"/>
      <c r="B34" s="376" t="s">
        <v>11</v>
      </c>
      <c r="C34" s="376"/>
      <c r="D34" s="424"/>
      <c r="E34" s="424"/>
      <c r="F34" s="268"/>
      <c r="G34" s="424"/>
      <c r="H34" s="268"/>
      <c r="I34" s="424"/>
      <c r="J34" s="129" t="e">
        <f t="shared" si="58"/>
        <v>#DIV/0!</v>
      </c>
      <c r="K34" s="125"/>
      <c r="L34" s="122" t="e">
        <f t="shared" ref="L34" si="60">K34/H34</f>
        <v>#DIV/0!</v>
      </c>
      <c r="M34" s="122" t="e">
        <f t="shared" si="59"/>
        <v>#DIV/0!</v>
      </c>
      <c r="N34" s="424"/>
      <c r="O34" s="424">
        <f t="shared" ref="O34" si="61">H34-N34</f>
        <v>0</v>
      </c>
      <c r="P34" s="122" t="e">
        <f t="shared" si="14"/>
        <v>#DIV/0!</v>
      </c>
      <c r="Q34" s="195"/>
      <c r="R34" s="195"/>
      <c r="S34" s="587"/>
      <c r="T34" s="250" t="e">
        <f>H34-K34=#REF!</f>
        <v>#REF!</v>
      </c>
      <c r="CJ34" s="250" t="b">
        <f t="shared" si="0"/>
        <v>1</v>
      </c>
      <c r="CT34" s="297">
        <f t="shared" si="1"/>
        <v>0</v>
      </c>
      <c r="CU34" s="250" t="b">
        <f t="shared" si="2"/>
        <v>1</v>
      </c>
    </row>
    <row r="35" spans="1:99" s="35" customFormat="1" ht="112.5" x14ac:dyDescent="0.35">
      <c r="A35" s="225" t="s">
        <v>23</v>
      </c>
      <c r="B35" s="226" t="s">
        <v>302</v>
      </c>
      <c r="C35" s="74" t="s">
        <v>9</v>
      </c>
      <c r="D35" s="270" t="e">
        <f>SUM(D36:D40)</f>
        <v>#REF!</v>
      </c>
      <c r="E35" s="270" t="e">
        <f>SUM(E36:E40)</f>
        <v>#REF!</v>
      </c>
      <c r="F35" s="270" t="e">
        <f>SUM(F36:F40)</f>
        <v>#REF!</v>
      </c>
      <c r="G35" s="270">
        <f>SUM(G36:G40)</f>
        <v>8362444.0300000003</v>
      </c>
      <c r="H35" s="270">
        <f t="shared" ref="H35:K35" si="62">SUM(H36:H40)</f>
        <v>8362444.0300000003</v>
      </c>
      <c r="I35" s="270">
        <f t="shared" si="62"/>
        <v>1475214.22</v>
      </c>
      <c r="J35" s="227">
        <f>I35/H35</f>
        <v>0.18</v>
      </c>
      <c r="K35" s="270">
        <f t="shared" si="62"/>
        <v>1384692.72</v>
      </c>
      <c r="L35" s="228">
        <f>K35/H35</f>
        <v>0.17</v>
      </c>
      <c r="M35" s="228">
        <f>K35/I35</f>
        <v>0.94</v>
      </c>
      <c r="N35" s="270">
        <f t="shared" ref="N35" si="63">SUM(N36:N40)</f>
        <v>8362419.7199999997</v>
      </c>
      <c r="O35" s="270">
        <f>SUM(O36:O40)</f>
        <v>24.31</v>
      </c>
      <c r="P35" s="228">
        <f t="shared" si="14"/>
        <v>1</v>
      </c>
      <c r="Q35" s="320"/>
      <c r="R35" s="320"/>
      <c r="S35" s="385" t="s">
        <v>289</v>
      </c>
      <c r="CG35" s="139">
        <f t="shared" ref="CG35:CG40" si="64">G35-H35</f>
        <v>0</v>
      </c>
      <c r="CJ35" s="38" t="b">
        <f t="shared" si="0"/>
        <v>1</v>
      </c>
      <c r="CT35" s="263">
        <f t="shared" si="1"/>
        <v>8362444.0300000003</v>
      </c>
      <c r="CU35" s="25" t="b">
        <f t="shared" si="2"/>
        <v>1</v>
      </c>
    </row>
    <row r="36" spans="1:99" s="35" customFormat="1" ht="42" customHeight="1" x14ac:dyDescent="0.35">
      <c r="A36" s="229"/>
      <c r="B36" s="230" t="s">
        <v>10</v>
      </c>
      <c r="C36" s="231"/>
      <c r="D36" s="277"/>
      <c r="E36" s="277"/>
      <c r="F36" s="277"/>
      <c r="G36" s="277">
        <f>G42+G114</f>
        <v>0</v>
      </c>
      <c r="H36" s="338">
        <f t="shared" ref="H36:I36" si="65">H42+H114</f>
        <v>0</v>
      </c>
      <c r="I36" s="338">
        <f t="shared" si="65"/>
        <v>0</v>
      </c>
      <c r="J36" s="87" t="e">
        <f>I36/H36</f>
        <v>#DIV/0!</v>
      </c>
      <c r="K36" s="338">
        <f t="shared" ref="K36" si="66">K42+K114</f>
        <v>0</v>
      </c>
      <c r="L36" s="238" t="e">
        <f>K36/H36</f>
        <v>#DIV/0!</v>
      </c>
      <c r="M36" s="238" t="e">
        <f t="shared" ref="M36:M40" si="67">K36/I36</f>
        <v>#DIV/0!</v>
      </c>
      <c r="N36" s="338">
        <f t="shared" ref="N36:O40" si="68">N42+N114</f>
        <v>0</v>
      </c>
      <c r="O36" s="338">
        <f t="shared" si="68"/>
        <v>0</v>
      </c>
      <c r="P36" s="238" t="e">
        <f t="shared" si="14"/>
        <v>#DIV/0!</v>
      </c>
      <c r="Q36" s="319"/>
      <c r="R36" s="319"/>
      <c r="S36" s="624"/>
      <c r="CG36" s="139">
        <f t="shared" si="64"/>
        <v>0</v>
      </c>
      <c r="CJ36" s="38" t="b">
        <f t="shared" si="0"/>
        <v>1</v>
      </c>
      <c r="CT36" s="263">
        <f t="shared" si="1"/>
        <v>0</v>
      </c>
      <c r="CU36" s="25" t="b">
        <f t="shared" si="2"/>
        <v>1</v>
      </c>
    </row>
    <row r="37" spans="1:99" s="35" customFormat="1" ht="42" customHeight="1" x14ac:dyDescent="0.35">
      <c r="A37" s="233"/>
      <c r="B37" s="234" t="s">
        <v>8</v>
      </c>
      <c r="C37" s="235"/>
      <c r="D37" s="236" t="e">
        <f t="shared" ref="D37:F38" si="69">D43</f>
        <v>#REF!</v>
      </c>
      <c r="E37" s="236" t="e">
        <f t="shared" si="69"/>
        <v>#REF!</v>
      </c>
      <c r="F37" s="236" t="e">
        <f t="shared" si="69"/>
        <v>#REF!</v>
      </c>
      <c r="G37" s="277">
        <f t="shared" ref="G37:I37" si="70">G43+G115</f>
        <v>8340663.5</v>
      </c>
      <c r="H37" s="277">
        <f t="shared" si="70"/>
        <v>8340663.5</v>
      </c>
      <c r="I37" s="277">
        <f t="shared" si="70"/>
        <v>1473116</v>
      </c>
      <c r="J37" s="85">
        <f t="shared" ref="J37:J40" si="71">I37/H37</f>
        <v>0.18</v>
      </c>
      <c r="K37" s="277">
        <f t="shared" ref="K37" si="72">K43+K115</f>
        <v>1382594.5</v>
      </c>
      <c r="L37" s="232">
        <f t="shared" ref="L37:L40" si="73">K37/H37</f>
        <v>0.17</v>
      </c>
      <c r="M37" s="232">
        <f t="shared" si="67"/>
        <v>0.94</v>
      </c>
      <c r="N37" s="277">
        <f t="shared" si="68"/>
        <v>8340639.1900000004</v>
      </c>
      <c r="O37" s="277">
        <f t="shared" si="68"/>
        <v>24.31</v>
      </c>
      <c r="P37" s="232">
        <f t="shared" si="14"/>
        <v>1</v>
      </c>
      <c r="Q37" s="319"/>
      <c r="R37" s="319"/>
      <c r="S37" s="624"/>
      <c r="CG37" s="139">
        <f t="shared" si="64"/>
        <v>0</v>
      </c>
      <c r="CJ37" s="38" t="b">
        <f t="shared" si="0"/>
        <v>1</v>
      </c>
      <c r="CT37" s="263">
        <f t="shared" si="1"/>
        <v>8340663.5</v>
      </c>
      <c r="CU37" s="25" t="b">
        <f t="shared" si="2"/>
        <v>1</v>
      </c>
    </row>
    <row r="38" spans="1:99" s="35" customFormat="1" ht="42" customHeight="1" x14ac:dyDescent="0.35">
      <c r="A38" s="233"/>
      <c r="B38" s="230" t="s">
        <v>19</v>
      </c>
      <c r="C38" s="231"/>
      <c r="D38" s="277" t="e">
        <f t="shared" si="69"/>
        <v>#REF!</v>
      </c>
      <c r="E38" s="277" t="e">
        <f t="shared" si="69"/>
        <v>#REF!</v>
      </c>
      <c r="F38" s="277" t="e">
        <f t="shared" si="69"/>
        <v>#REF!</v>
      </c>
      <c r="G38" s="277">
        <f>G44+G116</f>
        <v>10741.77</v>
      </c>
      <c r="H38" s="277">
        <f t="shared" ref="H38:I38" si="74">H44+H116</f>
        <v>10741.77</v>
      </c>
      <c r="I38" s="277">
        <f t="shared" si="74"/>
        <v>2098.2199999999998</v>
      </c>
      <c r="J38" s="85">
        <f t="shared" si="71"/>
        <v>0.2</v>
      </c>
      <c r="K38" s="277">
        <f t="shared" ref="K38" si="75">K44+K116</f>
        <v>2098.2199999999998</v>
      </c>
      <c r="L38" s="232">
        <f t="shared" si="73"/>
        <v>0.2</v>
      </c>
      <c r="M38" s="232">
        <f t="shared" si="67"/>
        <v>1</v>
      </c>
      <c r="N38" s="277">
        <f t="shared" si="68"/>
        <v>10741.77</v>
      </c>
      <c r="O38" s="277">
        <f t="shared" si="68"/>
        <v>0</v>
      </c>
      <c r="P38" s="232">
        <f t="shared" si="14"/>
        <v>1</v>
      </c>
      <c r="Q38" s="319"/>
      <c r="R38" s="319"/>
      <c r="S38" s="624"/>
      <c r="CG38" s="139">
        <f t="shared" si="64"/>
        <v>0</v>
      </c>
      <c r="CJ38" s="38" t="b">
        <f t="shared" si="0"/>
        <v>1</v>
      </c>
      <c r="CT38" s="263">
        <f t="shared" si="1"/>
        <v>10741.77</v>
      </c>
      <c r="CU38" s="25" t="b">
        <f t="shared" si="2"/>
        <v>1</v>
      </c>
    </row>
    <row r="39" spans="1:99" s="35" customFormat="1" ht="42" customHeight="1" x14ac:dyDescent="0.35">
      <c r="A39" s="233"/>
      <c r="B39" s="230" t="s">
        <v>22</v>
      </c>
      <c r="C39" s="231"/>
      <c r="D39" s="277"/>
      <c r="E39" s="277"/>
      <c r="F39" s="277"/>
      <c r="G39" s="277">
        <f t="shared" ref="G39:I39" si="76">G45+G117</f>
        <v>11038.76</v>
      </c>
      <c r="H39" s="277">
        <f t="shared" si="76"/>
        <v>11038.76</v>
      </c>
      <c r="I39" s="277">
        <f t="shared" si="76"/>
        <v>0</v>
      </c>
      <c r="J39" s="85">
        <f t="shared" si="71"/>
        <v>0</v>
      </c>
      <c r="K39" s="277">
        <f t="shared" ref="K39" si="77">K45+K117</f>
        <v>0</v>
      </c>
      <c r="L39" s="232">
        <f t="shared" si="73"/>
        <v>0</v>
      </c>
      <c r="M39" s="238" t="e">
        <f t="shared" si="67"/>
        <v>#DIV/0!</v>
      </c>
      <c r="N39" s="277">
        <f t="shared" si="68"/>
        <v>11038.76</v>
      </c>
      <c r="O39" s="277">
        <f t="shared" si="68"/>
        <v>0</v>
      </c>
      <c r="P39" s="232">
        <f t="shared" si="14"/>
        <v>1</v>
      </c>
      <c r="Q39" s="319"/>
      <c r="R39" s="319"/>
      <c r="S39" s="624"/>
      <c r="CG39" s="139">
        <f t="shared" si="64"/>
        <v>0</v>
      </c>
      <c r="CJ39" s="38" t="b">
        <f t="shared" si="0"/>
        <v>1</v>
      </c>
      <c r="CT39" s="263">
        <f t="shared" si="1"/>
        <v>11038.76</v>
      </c>
      <c r="CU39" s="25" t="b">
        <f t="shared" si="2"/>
        <v>1</v>
      </c>
    </row>
    <row r="40" spans="1:99" s="35" customFormat="1" ht="42" customHeight="1" x14ac:dyDescent="0.35">
      <c r="A40" s="237"/>
      <c r="B40" s="230" t="s">
        <v>11</v>
      </c>
      <c r="C40" s="231"/>
      <c r="D40" s="277"/>
      <c r="E40" s="277"/>
      <c r="F40" s="277"/>
      <c r="G40" s="277">
        <f t="shared" ref="G40:I40" si="78">G46+G118</f>
        <v>0</v>
      </c>
      <c r="H40" s="277">
        <f t="shared" si="78"/>
        <v>0</v>
      </c>
      <c r="I40" s="277">
        <f t="shared" si="78"/>
        <v>0</v>
      </c>
      <c r="J40" s="87" t="e">
        <f t="shared" si="71"/>
        <v>#DIV/0!</v>
      </c>
      <c r="K40" s="277">
        <f t="shared" ref="K40" si="79">K46+K118</f>
        <v>0</v>
      </c>
      <c r="L40" s="238" t="e">
        <f t="shared" si="73"/>
        <v>#DIV/0!</v>
      </c>
      <c r="M40" s="238" t="e">
        <f t="shared" si="67"/>
        <v>#DIV/0!</v>
      </c>
      <c r="N40" s="277">
        <f t="shared" si="68"/>
        <v>0</v>
      </c>
      <c r="O40" s="277">
        <f t="shared" si="68"/>
        <v>0</v>
      </c>
      <c r="P40" s="238" t="e">
        <f t="shared" si="14"/>
        <v>#DIV/0!</v>
      </c>
      <c r="Q40" s="311"/>
      <c r="R40" s="311"/>
      <c r="S40" s="625"/>
      <c r="CG40" s="139">
        <f t="shared" si="64"/>
        <v>0</v>
      </c>
      <c r="CJ40" s="38" t="b">
        <f t="shared" si="0"/>
        <v>1</v>
      </c>
      <c r="CT40" s="263">
        <f t="shared" si="1"/>
        <v>0</v>
      </c>
      <c r="CU40" s="25" t="b">
        <f t="shared" si="2"/>
        <v>1</v>
      </c>
    </row>
    <row r="41" spans="1:99" s="91" customFormat="1" ht="46.5" x14ac:dyDescent="0.35">
      <c r="A41" s="126" t="s">
        <v>24</v>
      </c>
      <c r="B41" s="136" t="s">
        <v>70</v>
      </c>
      <c r="C41" s="118" t="s">
        <v>2</v>
      </c>
      <c r="D41" s="273" t="e">
        <f t="shared" ref="D41:I41" si="80">SUM(D42:D46)</f>
        <v>#REF!</v>
      </c>
      <c r="E41" s="273" t="e">
        <f t="shared" si="80"/>
        <v>#REF!</v>
      </c>
      <c r="F41" s="273" t="e">
        <f t="shared" si="80"/>
        <v>#REF!</v>
      </c>
      <c r="G41" s="273">
        <f t="shared" si="80"/>
        <v>8351702.2599999998</v>
      </c>
      <c r="H41" s="273">
        <f t="shared" si="80"/>
        <v>8351702.2599999998</v>
      </c>
      <c r="I41" s="273">
        <f t="shared" si="80"/>
        <v>1473116</v>
      </c>
      <c r="J41" s="127">
        <f>I41/H41</f>
        <v>0.18</v>
      </c>
      <c r="K41" s="273">
        <f>SUM(K42:K46)</f>
        <v>1382594.5</v>
      </c>
      <c r="L41" s="119">
        <f>K41/H41</f>
        <v>0.17</v>
      </c>
      <c r="M41" s="119">
        <f>K41/I41</f>
        <v>0.94</v>
      </c>
      <c r="N41" s="273">
        <f t="shared" ref="N41" si="81">SUM(N42:N46)</f>
        <v>8351677.9500000002</v>
      </c>
      <c r="O41" s="273">
        <f>H41-N41</f>
        <v>24.31</v>
      </c>
      <c r="P41" s="119">
        <f t="shared" si="14"/>
        <v>1</v>
      </c>
      <c r="Q41" s="119"/>
      <c r="R41" s="119"/>
      <c r="S41" s="622"/>
      <c r="CJ41" s="38" t="b">
        <f t="shared" si="0"/>
        <v>1</v>
      </c>
      <c r="CK41" s="91">
        <v>780942.79</v>
      </c>
      <c r="CT41" s="182">
        <f t="shared" si="1"/>
        <v>8351702.2599999998</v>
      </c>
      <c r="CU41" s="38" t="b">
        <f t="shared" si="2"/>
        <v>1</v>
      </c>
    </row>
    <row r="42" spans="1:99" s="34" customFormat="1" ht="48" customHeight="1" x14ac:dyDescent="0.35">
      <c r="A42" s="128"/>
      <c r="B42" s="376" t="s">
        <v>10</v>
      </c>
      <c r="C42" s="376"/>
      <c r="D42" s="424" t="e">
        <f>#REF!</f>
        <v>#REF!</v>
      </c>
      <c r="E42" s="424" t="e">
        <f>#REF!</f>
        <v>#REF!</v>
      </c>
      <c r="F42" s="424" t="e">
        <f>#REF!</f>
        <v>#REF!</v>
      </c>
      <c r="G42" s="424">
        <f>G48+G54+G60+G66+G72+G78+G84+G90+G96</f>
        <v>0</v>
      </c>
      <c r="H42" s="424">
        <f t="shared" ref="H42:I42" si="82">H48+H54+H60+H66+H72+H78+H84+H90+H96</f>
        <v>0</v>
      </c>
      <c r="I42" s="424">
        <f t="shared" si="82"/>
        <v>0</v>
      </c>
      <c r="J42" s="129" t="e">
        <f t="shared" ref="J42:J46" si="83">I42/H42</f>
        <v>#DIV/0!</v>
      </c>
      <c r="K42" s="424">
        <f t="shared" ref="K42" si="84">K48+K54+K60+K66+K72+K78+K84+K90+K96</f>
        <v>0</v>
      </c>
      <c r="L42" s="122" t="e">
        <f t="shared" ref="L42:L46" si="85">K42/H42</f>
        <v>#DIV/0!</v>
      </c>
      <c r="M42" s="122" t="e">
        <f t="shared" ref="M42:M113" si="86">K42/I42</f>
        <v>#DIV/0!</v>
      </c>
      <c r="N42" s="424">
        <f>N48+N54+N60+N66+N72+N78+N84+N90+N96</f>
        <v>0</v>
      </c>
      <c r="O42" s="424">
        <f>O48+O54+O60+O66+O72+O78+O84+O90+O96</f>
        <v>0</v>
      </c>
      <c r="P42" s="122" t="e">
        <f t="shared" si="14"/>
        <v>#DIV/0!</v>
      </c>
      <c r="Q42" s="122"/>
      <c r="R42" s="122"/>
      <c r="S42" s="623"/>
      <c r="CJ42" s="38" t="b">
        <f t="shared" si="0"/>
        <v>1</v>
      </c>
      <c r="CK42" s="160">
        <f>CK41-K41</f>
        <v>-601651.71</v>
      </c>
      <c r="CT42" s="182">
        <f t="shared" si="1"/>
        <v>0</v>
      </c>
      <c r="CU42" s="38" t="b">
        <f t="shared" si="2"/>
        <v>1</v>
      </c>
    </row>
    <row r="43" spans="1:99" s="34" customFormat="1" ht="48" customHeight="1" x14ac:dyDescent="0.35">
      <c r="A43" s="128"/>
      <c r="B43" s="376" t="s">
        <v>8</v>
      </c>
      <c r="C43" s="376"/>
      <c r="D43" s="424" t="e">
        <f>#REF!</f>
        <v>#REF!</v>
      </c>
      <c r="E43" s="424" t="e">
        <f>#REF!</f>
        <v>#REF!</v>
      </c>
      <c r="F43" s="424" t="e">
        <f>#REF!</f>
        <v>#REF!</v>
      </c>
      <c r="G43" s="424">
        <f t="shared" ref="G43:I43" si="87">G49+G55+G61+G67+G73+G79+G85+G91+G97</f>
        <v>8340663.5</v>
      </c>
      <c r="H43" s="424">
        <f t="shared" si="87"/>
        <v>8340663.5</v>
      </c>
      <c r="I43" s="424">
        <f t="shared" si="87"/>
        <v>1473116</v>
      </c>
      <c r="J43" s="130">
        <f t="shared" si="83"/>
        <v>0.18</v>
      </c>
      <c r="K43" s="424">
        <f t="shared" ref="K43" si="88">K49+K55+K61+K67+K73+K79+K85+K91+K97</f>
        <v>1382594.5</v>
      </c>
      <c r="L43" s="123">
        <f t="shared" si="85"/>
        <v>0.17</v>
      </c>
      <c r="M43" s="123">
        <f t="shared" si="86"/>
        <v>0.94</v>
      </c>
      <c r="N43" s="424">
        <f t="shared" ref="N43:O43" si="89">N49+N55+N61+N67+N73+N79+N85+N91+N97</f>
        <v>8340639.1900000004</v>
      </c>
      <c r="O43" s="424">
        <f t="shared" si="89"/>
        <v>24.31</v>
      </c>
      <c r="P43" s="307">
        <f t="shared" si="14"/>
        <v>1</v>
      </c>
      <c r="Q43" s="307"/>
      <c r="R43" s="307"/>
      <c r="S43" s="623"/>
      <c r="CJ43" s="38" t="b">
        <f t="shared" ref="CJ43:CJ74" si="90">N43+O43=H43</f>
        <v>1</v>
      </c>
      <c r="CT43" s="182">
        <f t="shared" si="1"/>
        <v>8340663.5</v>
      </c>
      <c r="CU43" s="38" t="b">
        <f t="shared" si="2"/>
        <v>1</v>
      </c>
    </row>
    <row r="44" spans="1:99" s="34" customFormat="1" ht="48" customHeight="1" x14ac:dyDescent="0.35">
      <c r="A44" s="128"/>
      <c r="B44" s="376" t="s">
        <v>19</v>
      </c>
      <c r="C44" s="376"/>
      <c r="D44" s="424" t="e">
        <f>#REF!</f>
        <v>#REF!</v>
      </c>
      <c r="E44" s="424" t="e">
        <f>#REF!</f>
        <v>#REF!</v>
      </c>
      <c r="F44" s="424" t="e">
        <f>#REF!</f>
        <v>#REF!</v>
      </c>
      <c r="G44" s="424">
        <f t="shared" ref="G44:I44" si="91">G50+G56+G62+G68+G74+G80+G86+G92+G98</f>
        <v>0</v>
      </c>
      <c r="H44" s="424">
        <f t="shared" si="91"/>
        <v>0</v>
      </c>
      <c r="I44" s="424">
        <f t="shared" si="91"/>
        <v>0</v>
      </c>
      <c r="J44" s="129" t="e">
        <f t="shared" si="83"/>
        <v>#DIV/0!</v>
      </c>
      <c r="K44" s="125">
        <f t="shared" ref="K44" si="92">K50+K56+K62+K68+K74+K80+K86+K92+K98</f>
        <v>0</v>
      </c>
      <c r="L44" s="122" t="e">
        <f t="shared" si="85"/>
        <v>#DIV/0!</v>
      </c>
      <c r="M44" s="122" t="e">
        <f t="shared" si="86"/>
        <v>#DIV/0!</v>
      </c>
      <c r="N44" s="424">
        <f t="shared" ref="N44:O44" si="93">N50+N56+N62+N68+N74+N80+N86+N92+N98</f>
        <v>0</v>
      </c>
      <c r="O44" s="424">
        <f t="shared" si="93"/>
        <v>0</v>
      </c>
      <c r="P44" s="122" t="e">
        <f t="shared" si="14"/>
        <v>#DIV/0!</v>
      </c>
      <c r="Q44" s="122"/>
      <c r="R44" s="122"/>
      <c r="S44" s="623"/>
      <c r="CJ44" s="38" t="b">
        <f t="shared" si="90"/>
        <v>1</v>
      </c>
      <c r="CT44" s="182">
        <f t="shared" si="1"/>
        <v>0</v>
      </c>
      <c r="CU44" s="38" t="b">
        <f t="shared" si="2"/>
        <v>1</v>
      </c>
    </row>
    <row r="45" spans="1:99" s="34" customFormat="1" ht="48" customHeight="1" x14ac:dyDescent="0.35">
      <c r="A45" s="128"/>
      <c r="B45" s="417" t="s">
        <v>22</v>
      </c>
      <c r="C45" s="417"/>
      <c r="D45" s="424" t="e">
        <f>#REF!</f>
        <v>#REF!</v>
      </c>
      <c r="E45" s="424" t="e">
        <f>#REF!</f>
        <v>#REF!</v>
      </c>
      <c r="F45" s="424" t="e">
        <f>#REF!</f>
        <v>#REF!</v>
      </c>
      <c r="G45" s="424">
        <f t="shared" ref="G45:I45" si="94">G51+G57+G63+G69+G75+G81+G87+G93+G99</f>
        <v>11038.76</v>
      </c>
      <c r="H45" s="424">
        <f t="shared" si="94"/>
        <v>11038.76</v>
      </c>
      <c r="I45" s="424">
        <f t="shared" si="94"/>
        <v>0</v>
      </c>
      <c r="J45" s="130">
        <f t="shared" si="83"/>
        <v>0</v>
      </c>
      <c r="K45" s="424">
        <f t="shared" ref="K45" si="95">K51+K57+K63+K69+K75+K81+K87+K93+K99</f>
        <v>0</v>
      </c>
      <c r="L45" s="123">
        <f t="shared" si="85"/>
        <v>0</v>
      </c>
      <c r="M45" s="122" t="e">
        <f t="shared" si="86"/>
        <v>#DIV/0!</v>
      </c>
      <c r="N45" s="424">
        <f t="shared" ref="N45:O45" si="96">N51+N57+N63+N69+N75+N81+N87+N93+N99</f>
        <v>11038.76</v>
      </c>
      <c r="O45" s="424">
        <f t="shared" si="96"/>
        <v>0</v>
      </c>
      <c r="P45" s="123">
        <f t="shared" si="14"/>
        <v>1</v>
      </c>
      <c r="Q45" s="123"/>
      <c r="R45" s="123"/>
      <c r="S45" s="623"/>
      <c r="CJ45" s="38" t="b">
        <f t="shared" si="90"/>
        <v>1</v>
      </c>
      <c r="CT45" s="182">
        <f t="shared" si="1"/>
        <v>11038.76</v>
      </c>
      <c r="CU45" s="38" t="b">
        <f t="shared" si="2"/>
        <v>1</v>
      </c>
    </row>
    <row r="46" spans="1:99" s="34" customFormat="1" ht="48" customHeight="1" x14ac:dyDescent="0.35">
      <c r="A46" s="131"/>
      <c r="B46" s="376" t="s">
        <v>11</v>
      </c>
      <c r="C46" s="376"/>
      <c r="D46" s="424" t="e">
        <f>#REF!</f>
        <v>#REF!</v>
      </c>
      <c r="E46" s="424" t="e">
        <f>#REF!</f>
        <v>#REF!</v>
      </c>
      <c r="F46" s="424" t="e">
        <f>#REF!</f>
        <v>#REF!</v>
      </c>
      <c r="G46" s="424">
        <f t="shared" ref="G46:I46" si="97">G52+G58+G64+G70+G76+G82+G88+G94+G100</f>
        <v>0</v>
      </c>
      <c r="H46" s="424">
        <f t="shared" si="97"/>
        <v>0</v>
      </c>
      <c r="I46" s="424">
        <f t="shared" si="97"/>
        <v>0</v>
      </c>
      <c r="J46" s="129" t="e">
        <f t="shared" si="83"/>
        <v>#DIV/0!</v>
      </c>
      <c r="K46" s="424">
        <f t="shared" ref="K46" si="98">K52+K58+K64+K70+K76+K82+K88+K94+K100</f>
        <v>0</v>
      </c>
      <c r="L46" s="122" t="e">
        <f t="shared" si="85"/>
        <v>#DIV/0!</v>
      </c>
      <c r="M46" s="122" t="e">
        <f t="shared" si="86"/>
        <v>#DIV/0!</v>
      </c>
      <c r="N46" s="424">
        <f t="shared" ref="N46:O46" si="99">N52+N58+N64+N70+N76+N82+N88+N94+N100</f>
        <v>0</v>
      </c>
      <c r="O46" s="424">
        <f t="shared" si="99"/>
        <v>0</v>
      </c>
      <c r="P46" s="122" t="e">
        <f t="shared" si="14"/>
        <v>#DIV/0!</v>
      </c>
      <c r="Q46" s="122"/>
      <c r="R46" s="122"/>
      <c r="S46" s="623"/>
      <c r="CJ46" s="38" t="b">
        <f t="shared" si="90"/>
        <v>1</v>
      </c>
      <c r="CT46" s="182">
        <f t="shared" si="1"/>
        <v>0</v>
      </c>
      <c r="CU46" s="38" t="b">
        <f t="shared" si="2"/>
        <v>1</v>
      </c>
    </row>
    <row r="47" spans="1:99" s="34" customFormat="1" ht="69.75" x14ac:dyDescent="0.35">
      <c r="A47" s="132" t="s">
        <v>32</v>
      </c>
      <c r="B47" s="120" t="s">
        <v>271</v>
      </c>
      <c r="C47" s="155" t="s">
        <v>17</v>
      </c>
      <c r="D47" s="271">
        <f t="shared" ref="D47:I47" si="100">SUM(D48:D52)</f>
        <v>0</v>
      </c>
      <c r="E47" s="271">
        <f t="shared" si="100"/>
        <v>0</v>
      </c>
      <c r="F47" s="271">
        <f t="shared" si="100"/>
        <v>0</v>
      </c>
      <c r="G47" s="271">
        <f>SUM(G48:G52)</f>
        <v>59464.94</v>
      </c>
      <c r="H47" s="271">
        <f t="shared" si="100"/>
        <v>59464.94</v>
      </c>
      <c r="I47" s="271">
        <f t="shared" si="100"/>
        <v>5816</v>
      </c>
      <c r="J47" s="463">
        <f>I47/H47</f>
        <v>0.1</v>
      </c>
      <c r="K47" s="271">
        <f>SUM(K48:K52)</f>
        <v>3536.06</v>
      </c>
      <c r="L47" s="121">
        <f>K47/H47</f>
        <v>0.06</v>
      </c>
      <c r="M47" s="463">
        <f>K47/I47</f>
        <v>0.61</v>
      </c>
      <c r="N47" s="271">
        <f>SUM(N48:N52)</f>
        <v>59464.94</v>
      </c>
      <c r="O47" s="271">
        <f t="shared" ref="O47:O82" si="101">H47-N47</f>
        <v>0</v>
      </c>
      <c r="P47" s="121">
        <f t="shared" si="14"/>
        <v>1</v>
      </c>
      <c r="Q47" s="121"/>
      <c r="R47" s="121"/>
      <c r="S47" s="612" t="s">
        <v>410</v>
      </c>
      <c r="CJ47" s="38" t="b">
        <f t="shared" si="90"/>
        <v>1</v>
      </c>
      <c r="CT47" s="182">
        <f t="shared" si="1"/>
        <v>59464.94</v>
      </c>
      <c r="CU47" s="38" t="b">
        <f t="shared" si="2"/>
        <v>1</v>
      </c>
    </row>
    <row r="48" spans="1:99" s="34" customFormat="1" ht="48" customHeight="1" x14ac:dyDescent="0.35">
      <c r="A48" s="133"/>
      <c r="B48" s="153" t="s">
        <v>10</v>
      </c>
      <c r="C48" s="153"/>
      <c r="D48" s="272"/>
      <c r="E48" s="272"/>
      <c r="F48" s="272"/>
      <c r="G48" s="272"/>
      <c r="H48" s="375"/>
      <c r="I48" s="272"/>
      <c r="J48" s="201" t="e">
        <f t="shared" ref="J48:J52" si="102">I48/H48</f>
        <v>#DIV/0!</v>
      </c>
      <c r="K48" s="171"/>
      <c r="L48" s="154" t="e">
        <f t="shared" ref="L48:L52" si="103">K48/H48</f>
        <v>#DIV/0!</v>
      </c>
      <c r="M48" s="154" t="e">
        <f t="shared" ref="M48:M52" si="104">K48/I48</f>
        <v>#DIV/0!</v>
      </c>
      <c r="N48" s="272"/>
      <c r="O48" s="375">
        <f t="shared" si="101"/>
        <v>0</v>
      </c>
      <c r="P48" s="154" t="e">
        <f t="shared" si="14"/>
        <v>#DIV/0!</v>
      </c>
      <c r="Q48" s="150"/>
      <c r="R48" s="150"/>
      <c r="S48" s="613"/>
      <c r="CJ48" s="38" t="b">
        <f t="shared" si="90"/>
        <v>1</v>
      </c>
      <c r="CT48" s="182">
        <f t="shared" si="1"/>
        <v>0</v>
      </c>
      <c r="CU48" s="38" t="b">
        <f t="shared" si="2"/>
        <v>1</v>
      </c>
    </row>
    <row r="49" spans="1:99" s="34" customFormat="1" ht="48" customHeight="1" x14ac:dyDescent="0.35">
      <c r="A49" s="133"/>
      <c r="B49" s="153" t="s">
        <v>8</v>
      </c>
      <c r="C49" s="153"/>
      <c r="D49" s="272"/>
      <c r="E49" s="272"/>
      <c r="F49" s="272"/>
      <c r="G49" s="272">
        <v>59464.94</v>
      </c>
      <c r="H49" s="272">
        <v>59464.94</v>
      </c>
      <c r="I49" s="272">
        <v>5816</v>
      </c>
      <c r="J49" s="169">
        <f t="shared" si="102"/>
        <v>0.1</v>
      </c>
      <c r="K49" s="272">
        <v>3536.06</v>
      </c>
      <c r="L49" s="150">
        <f t="shared" si="103"/>
        <v>0.06</v>
      </c>
      <c r="M49" s="150">
        <f t="shared" si="104"/>
        <v>0.61</v>
      </c>
      <c r="N49" s="272">
        <f>H49</f>
        <v>59464.94</v>
      </c>
      <c r="O49" s="272">
        <f t="shared" si="101"/>
        <v>0</v>
      </c>
      <c r="P49" s="150">
        <f t="shared" si="14"/>
        <v>1</v>
      </c>
      <c r="Q49" s="150"/>
      <c r="R49" s="150"/>
      <c r="S49" s="613"/>
      <c r="CG49" s="160">
        <f>I49-K49</f>
        <v>2279.94</v>
      </c>
      <c r="CJ49" s="38" t="b">
        <f t="shared" si="90"/>
        <v>1</v>
      </c>
      <c r="CT49" s="182">
        <f t="shared" si="1"/>
        <v>59464.94</v>
      </c>
      <c r="CU49" s="38" t="b">
        <f t="shared" si="2"/>
        <v>1</v>
      </c>
    </row>
    <row r="50" spans="1:99" s="34" customFormat="1" ht="48" customHeight="1" x14ac:dyDescent="0.35">
      <c r="A50" s="133"/>
      <c r="B50" s="153" t="s">
        <v>19</v>
      </c>
      <c r="C50" s="153"/>
      <c r="D50" s="272"/>
      <c r="E50" s="272"/>
      <c r="F50" s="272"/>
      <c r="G50" s="272"/>
      <c r="H50" s="272"/>
      <c r="I50" s="272"/>
      <c r="J50" s="201" t="e">
        <f t="shared" si="102"/>
        <v>#DIV/0!</v>
      </c>
      <c r="K50" s="171"/>
      <c r="L50" s="154" t="e">
        <f t="shared" si="103"/>
        <v>#DIV/0!</v>
      </c>
      <c r="M50" s="154" t="e">
        <f t="shared" si="104"/>
        <v>#DIV/0!</v>
      </c>
      <c r="N50" s="272"/>
      <c r="O50" s="272">
        <f t="shared" si="101"/>
        <v>0</v>
      </c>
      <c r="P50" s="154" t="e">
        <f t="shared" si="14"/>
        <v>#DIV/0!</v>
      </c>
      <c r="Q50" s="150"/>
      <c r="R50" s="150"/>
      <c r="S50" s="613"/>
      <c r="CJ50" s="38" t="b">
        <f t="shared" si="90"/>
        <v>1</v>
      </c>
      <c r="CT50" s="182">
        <f t="shared" si="1"/>
        <v>0</v>
      </c>
      <c r="CU50" s="38" t="b">
        <f t="shared" si="2"/>
        <v>1</v>
      </c>
    </row>
    <row r="51" spans="1:99" s="34" customFormat="1" ht="48" customHeight="1" x14ac:dyDescent="0.35">
      <c r="A51" s="133"/>
      <c r="B51" s="153" t="s">
        <v>22</v>
      </c>
      <c r="C51" s="153"/>
      <c r="D51" s="272"/>
      <c r="E51" s="272"/>
      <c r="F51" s="272"/>
      <c r="G51" s="272"/>
      <c r="H51" s="272"/>
      <c r="I51" s="272"/>
      <c r="J51" s="201" t="e">
        <f t="shared" si="102"/>
        <v>#DIV/0!</v>
      </c>
      <c r="K51" s="171"/>
      <c r="L51" s="154" t="e">
        <f t="shared" si="103"/>
        <v>#DIV/0!</v>
      </c>
      <c r="M51" s="154" t="e">
        <f t="shared" si="104"/>
        <v>#DIV/0!</v>
      </c>
      <c r="N51" s="272"/>
      <c r="O51" s="272">
        <f t="shared" si="101"/>
        <v>0</v>
      </c>
      <c r="P51" s="154" t="e">
        <f t="shared" si="14"/>
        <v>#DIV/0!</v>
      </c>
      <c r="Q51" s="150"/>
      <c r="R51" s="150"/>
      <c r="S51" s="613"/>
      <c r="CJ51" s="38" t="b">
        <f t="shared" si="90"/>
        <v>1</v>
      </c>
      <c r="CT51" s="182">
        <f t="shared" si="1"/>
        <v>0</v>
      </c>
      <c r="CU51" s="38" t="b">
        <f t="shared" si="2"/>
        <v>1</v>
      </c>
    </row>
    <row r="52" spans="1:99" s="34" customFormat="1" ht="48" customHeight="1" x14ac:dyDescent="0.35">
      <c r="A52" s="135"/>
      <c r="B52" s="153" t="s">
        <v>11</v>
      </c>
      <c r="C52" s="153"/>
      <c r="D52" s="272"/>
      <c r="E52" s="272"/>
      <c r="F52" s="272"/>
      <c r="G52" s="272"/>
      <c r="H52" s="375"/>
      <c r="I52" s="272"/>
      <c r="J52" s="201" t="e">
        <f t="shared" si="102"/>
        <v>#DIV/0!</v>
      </c>
      <c r="K52" s="171"/>
      <c r="L52" s="154" t="e">
        <f t="shared" si="103"/>
        <v>#DIV/0!</v>
      </c>
      <c r="M52" s="154" t="e">
        <f t="shared" si="104"/>
        <v>#DIV/0!</v>
      </c>
      <c r="N52" s="272"/>
      <c r="O52" s="375">
        <f t="shared" si="101"/>
        <v>0</v>
      </c>
      <c r="P52" s="154" t="e">
        <f t="shared" si="14"/>
        <v>#DIV/0!</v>
      </c>
      <c r="Q52" s="150"/>
      <c r="R52" s="150"/>
      <c r="S52" s="613"/>
      <c r="CJ52" s="38" t="b">
        <f t="shared" si="90"/>
        <v>1</v>
      </c>
      <c r="CT52" s="182">
        <f t="shared" si="1"/>
        <v>0</v>
      </c>
      <c r="CU52" s="38" t="b">
        <f t="shared" si="2"/>
        <v>1</v>
      </c>
    </row>
    <row r="53" spans="1:99" s="34" customFormat="1" ht="93" x14ac:dyDescent="0.35">
      <c r="A53" s="132" t="s">
        <v>64</v>
      </c>
      <c r="B53" s="120" t="s">
        <v>99</v>
      </c>
      <c r="C53" s="155" t="s">
        <v>17</v>
      </c>
      <c r="D53" s="271">
        <f t="shared" ref="D53:I53" si="105">SUM(D54:D58)</f>
        <v>0</v>
      </c>
      <c r="E53" s="271">
        <f t="shared" si="105"/>
        <v>0</v>
      </c>
      <c r="F53" s="271">
        <f t="shared" si="105"/>
        <v>0</v>
      </c>
      <c r="G53" s="271">
        <f t="shared" si="105"/>
        <v>2977001</v>
      </c>
      <c r="H53" s="271">
        <f t="shared" si="105"/>
        <v>2977001</v>
      </c>
      <c r="I53" s="271">
        <f t="shared" si="105"/>
        <v>518117</v>
      </c>
      <c r="J53" s="463">
        <f>I53/H53</f>
        <v>0.17</v>
      </c>
      <c r="K53" s="271">
        <f>SUM(K54:K58)</f>
        <v>518116.76</v>
      </c>
      <c r="L53" s="121">
        <f>K53/H53</f>
        <v>0.17</v>
      </c>
      <c r="M53" s="121">
        <f t="shared" ref="M53:M70" si="106">K53/I53</f>
        <v>1</v>
      </c>
      <c r="N53" s="271">
        <f>SUM(N54:N58)</f>
        <v>2977001</v>
      </c>
      <c r="O53" s="271">
        <f t="shared" si="101"/>
        <v>0</v>
      </c>
      <c r="P53" s="121">
        <f t="shared" si="14"/>
        <v>1</v>
      </c>
      <c r="Q53" s="121"/>
      <c r="R53" s="121"/>
      <c r="S53" s="580" t="s">
        <v>407</v>
      </c>
      <c r="CJ53" s="38" t="b">
        <f t="shared" si="90"/>
        <v>1</v>
      </c>
      <c r="CT53" s="182">
        <f t="shared" si="1"/>
        <v>2977001</v>
      </c>
      <c r="CU53" s="38" t="b">
        <f t="shared" si="2"/>
        <v>1</v>
      </c>
    </row>
    <row r="54" spans="1:99" s="34" customFormat="1" ht="48" customHeight="1" x14ac:dyDescent="0.35">
      <c r="A54" s="133"/>
      <c r="B54" s="376" t="s">
        <v>10</v>
      </c>
      <c r="C54" s="376"/>
      <c r="D54" s="424"/>
      <c r="E54" s="424"/>
      <c r="F54" s="424"/>
      <c r="G54" s="424"/>
      <c r="H54" s="268"/>
      <c r="I54" s="424"/>
      <c r="J54" s="201" t="e">
        <f t="shared" ref="J54:J58" si="107">I54/H54</f>
        <v>#DIV/0!</v>
      </c>
      <c r="K54" s="171"/>
      <c r="L54" s="154" t="e">
        <f t="shared" ref="L54:L58" si="108">K54/H54</f>
        <v>#DIV/0!</v>
      </c>
      <c r="M54" s="532" t="e">
        <f t="shared" si="106"/>
        <v>#DIV/0!</v>
      </c>
      <c r="N54" s="424"/>
      <c r="O54" s="268">
        <f t="shared" si="101"/>
        <v>0</v>
      </c>
      <c r="P54" s="122" t="e">
        <f t="shared" si="14"/>
        <v>#DIV/0!</v>
      </c>
      <c r="Q54" s="122"/>
      <c r="R54" s="122"/>
      <c r="S54" s="580"/>
      <c r="CJ54" s="38" t="b">
        <f t="shared" si="90"/>
        <v>1</v>
      </c>
      <c r="CT54" s="182">
        <f t="shared" si="1"/>
        <v>0</v>
      </c>
      <c r="CU54" s="38" t="b">
        <f t="shared" si="2"/>
        <v>1</v>
      </c>
    </row>
    <row r="55" spans="1:99" s="34" customFormat="1" ht="48" customHeight="1" x14ac:dyDescent="0.35">
      <c r="A55" s="133"/>
      <c r="B55" s="376" t="s">
        <v>8</v>
      </c>
      <c r="C55" s="376"/>
      <c r="D55" s="424"/>
      <c r="E55" s="424"/>
      <c r="F55" s="424"/>
      <c r="G55" s="424">
        <v>2977001</v>
      </c>
      <c r="H55" s="424">
        <v>2977001</v>
      </c>
      <c r="I55" s="424">
        <v>518117</v>
      </c>
      <c r="J55" s="169">
        <f t="shared" si="107"/>
        <v>0.17</v>
      </c>
      <c r="K55" s="424">
        <v>518116.76</v>
      </c>
      <c r="L55" s="150">
        <f t="shared" si="108"/>
        <v>0.17</v>
      </c>
      <c r="M55" s="150">
        <f t="shared" si="106"/>
        <v>1</v>
      </c>
      <c r="N55" s="424">
        <f>H55</f>
        <v>2977001</v>
      </c>
      <c r="O55" s="424">
        <f t="shared" si="101"/>
        <v>0</v>
      </c>
      <c r="P55" s="123">
        <f t="shared" si="14"/>
        <v>1</v>
      </c>
      <c r="Q55" s="123"/>
      <c r="R55" s="123"/>
      <c r="S55" s="580"/>
      <c r="CG55" s="160">
        <f>I55-K55</f>
        <v>0.24</v>
      </c>
      <c r="CJ55" s="38" t="b">
        <f t="shared" si="90"/>
        <v>1</v>
      </c>
      <c r="CL55" s="160">
        <f>I55-K55</f>
        <v>0.24</v>
      </c>
      <c r="CT55" s="182">
        <f t="shared" si="1"/>
        <v>2977001</v>
      </c>
      <c r="CU55" s="38" t="b">
        <f t="shared" si="2"/>
        <v>1</v>
      </c>
    </row>
    <row r="56" spans="1:99" s="34" customFormat="1" ht="48" customHeight="1" x14ac:dyDescent="0.35">
      <c r="A56" s="133"/>
      <c r="B56" s="376" t="s">
        <v>19</v>
      </c>
      <c r="C56" s="376"/>
      <c r="D56" s="424"/>
      <c r="E56" s="424"/>
      <c r="F56" s="424"/>
      <c r="G56" s="424"/>
      <c r="H56" s="424"/>
      <c r="I56" s="424"/>
      <c r="J56" s="201" t="e">
        <f t="shared" si="107"/>
        <v>#DIV/0!</v>
      </c>
      <c r="K56" s="171"/>
      <c r="L56" s="154" t="e">
        <f t="shared" si="108"/>
        <v>#DIV/0!</v>
      </c>
      <c r="M56" s="154" t="e">
        <f t="shared" si="106"/>
        <v>#DIV/0!</v>
      </c>
      <c r="N56" s="424"/>
      <c r="O56" s="424">
        <f t="shared" si="101"/>
        <v>0</v>
      </c>
      <c r="P56" s="122" t="e">
        <f t="shared" si="14"/>
        <v>#DIV/0!</v>
      </c>
      <c r="Q56" s="122"/>
      <c r="R56" s="122"/>
      <c r="S56" s="580"/>
      <c r="CJ56" s="38" t="b">
        <f t="shared" si="90"/>
        <v>1</v>
      </c>
      <c r="CT56" s="182">
        <f t="shared" si="1"/>
        <v>0</v>
      </c>
      <c r="CU56" s="38" t="b">
        <f t="shared" si="2"/>
        <v>1</v>
      </c>
    </row>
    <row r="57" spans="1:99" s="34" customFormat="1" ht="48" customHeight="1" x14ac:dyDescent="0.35">
      <c r="A57" s="133"/>
      <c r="B57" s="376" t="s">
        <v>22</v>
      </c>
      <c r="C57" s="376"/>
      <c r="D57" s="424"/>
      <c r="E57" s="424"/>
      <c r="F57" s="424"/>
      <c r="G57" s="424"/>
      <c r="H57" s="424"/>
      <c r="I57" s="424"/>
      <c r="J57" s="201" t="e">
        <f t="shared" si="107"/>
        <v>#DIV/0!</v>
      </c>
      <c r="K57" s="171"/>
      <c r="L57" s="154" t="e">
        <f t="shared" si="108"/>
        <v>#DIV/0!</v>
      </c>
      <c r="M57" s="154" t="e">
        <f t="shared" si="106"/>
        <v>#DIV/0!</v>
      </c>
      <c r="N57" s="424"/>
      <c r="O57" s="424">
        <f t="shared" si="101"/>
        <v>0</v>
      </c>
      <c r="P57" s="122" t="e">
        <f t="shared" si="14"/>
        <v>#DIV/0!</v>
      </c>
      <c r="Q57" s="122"/>
      <c r="R57" s="122"/>
      <c r="S57" s="580"/>
      <c r="CJ57" s="38" t="b">
        <f t="shared" si="90"/>
        <v>1</v>
      </c>
      <c r="CT57" s="182">
        <f t="shared" si="1"/>
        <v>0</v>
      </c>
      <c r="CU57" s="38" t="b">
        <f t="shared" si="2"/>
        <v>1</v>
      </c>
    </row>
    <row r="58" spans="1:99" s="34" customFormat="1" ht="48" customHeight="1" x14ac:dyDescent="0.35">
      <c r="A58" s="135"/>
      <c r="B58" s="376" t="s">
        <v>11</v>
      </c>
      <c r="C58" s="376"/>
      <c r="D58" s="424"/>
      <c r="E58" s="424"/>
      <c r="F58" s="424"/>
      <c r="G58" s="424"/>
      <c r="H58" s="268"/>
      <c r="I58" s="424"/>
      <c r="J58" s="201" t="e">
        <f t="shared" si="107"/>
        <v>#DIV/0!</v>
      </c>
      <c r="K58" s="171"/>
      <c r="L58" s="154" t="e">
        <f t="shared" si="108"/>
        <v>#DIV/0!</v>
      </c>
      <c r="M58" s="154" t="e">
        <f t="shared" si="106"/>
        <v>#DIV/0!</v>
      </c>
      <c r="N58" s="424"/>
      <c r="O58" s="268">
        <f t="shared" si="101"/>
        <v>0</v>
      </c>
      <c r="P58" s="122" t="e">
        <f t="shared" si="14"/>
        <v>#DIV/0!</v>
      </c>
      <c r="Q58" s="122"/>
      <c r="R58" s="122"/>
      <c r="S58" s="580"/>
      <c r="CJ58" s="38" t="b">
        <f t="shared" si="90"/>
        <v>1</v>
      </c>
      <c r="CT58" s="182">
        <f t="shared" si="1"/>
        <v>0</v>
      </c>
      <c r="CU58" s="38" t="b">
        <f t="shared" si="2"/>
        <v>1</v>
      </c>
    </row>
    <row r="59" spans="1:99" s="34" customFormat="1" ht="46.5" x14ac:dyDescent="0.35">
      <c r="A59" s="132" t="s">
        <v>65</v>
      </c>
      <c r="B59" s="120" t="s">
        <v>98</v>
      </c>
      <c r="C59" s="155" t="s">
        <v>17</v>
      </c>
      <c r="D59" s="271">
        <f t="shared" ref="D59:I59" si="109">SUM(D60:D64)</f>
        <v>0</v>
      </c>
      <c r="E59" s="271">
        <f t="shared" si="109"/>
        <v>0</v>
      </c>
      <c r="F59" s="271">
        <f t="shared" si="109"/>
        <v>0</v>
      </c>
      <c r="G59" s="271">
        <f t="shared" si="109"/>
        <v>4562060.16</v>
      </c>
      <c r="H59" s="271">
        <f t="shared" si="109"/>
        <v>4562060.16</v>
      </c>
      <c r="I59" s="271">
        <f t="shared" si="109"/>
        <v>764387</v>
      </c>
      <c r="J59" s="463">
        <f>I59/H59</f>
        <v>0.17</v>
      </c>
      <c r="K59" s="271">
        <f>SUM(K60:K64)</f>
        <v>758084.78</v>
      </c>
      <c r="L59" s="121">
        <f>K59/H59</f>
        <v>0.17</v>
      </c>
      <c r="M59" s="121">
        <f t="shared" si="106"/>
        <v>0.99</v>
      </c>
      <c r="N59" s="271">
        <f>SUM(N60:N64)</f>
        <v>4562060.16</v>
      </c>
      <c r="O59" s="271">
        <f t="shared" si="101"/>
        <v>0</v>
      </c>
      <c r="P59" s="121">
        <f t="shared" si="14"/>
        <v>1</v>
      </c>
      <c r="Q59" s="121"/>
      <c r="R59" s="121"/>
      <c r="S59" s="580" t="s">
        <v>411</v>
      </c>
      <c r="CG59" s="34" t="b">
        <f>3229178.4+904631.8+100608.3=H61</f>
        <v>0</v>
      </c>
      <c r="CJ59" s="38" t="b">
        <f t="shared" si="90"/>
        <v>1</v>
      </c>
      <c r="CT59" s="182">
        <f t="shared" si="1"/>
        <v>4562060.16</v>
      </c>
      <c r="CU59" s="38" t="b">
        <f t="shared" si="2"/>
        <v>1</v>
      </c>
    </row>
    <row r="60" spans="1:99" s="34" customFormat="1" ht="48" customHeight="1" x14ac:dyDescent="0.35">
      <c r="A60" s="133"/>
      <c r="B60" s="376" t="s">
        <v>10</v>
      </c>
      <c r="C60" s="376"/>
      <c r="D60" s="424"/>
      <c r="E60" s="424"/>
      <c r="F60" s="424"/>
      <c r="G60" s="424"/>
      <c r="H60" s="268"/>
      <c r="I60" s="424"/>
      <c r="J60" s="129" t="e">
        <f t="shared" ref="J60:J64" si="110">I60/H60</f>
        <v>#DIV/0!</v>
      </c>
      <c r="K60" s="424"/>
      <c r="L60" s="122" t="e">
        <f t="shared" ref="L60:L64" si="111">K60/H60</f>
        <v>#DIV/0!</v>
      </c>
      <c r="M60" s="154" t="e">
        <f t="shared" si="106"/>
        <v>#DIV/0!</v>
      </c>
      <c r="N60" s="424"/>
      <c r="O60" s="268">
        <f t="shared" si="101"/>
        <v>0</v>
      </c>
      <c r="P60" s="122" t="e">
        <f t="shared" si="14"/>
        <v>#DIV/0!</v>
      </c>
      <c r="Q60" s="122"/>
      <c r="R60" s="122"/>
      <c r="S60" s="580"/>
      <c r="CJ60" s="38" t="b">
        <f t="shared" si="90"/>
        <v>1</v>
      </c>
      <c r="CT60" s="182">
        <f t="shared" si="1"/>
        <v>0</v>
      </c>
      <c r="CU60" s="38" t="b">
        <f t="shared" si="2"/>
        <v>1</v>
      </c>
    </row>
    <row r="61" spans="1:99" s="34" customFormat="1" ht="48" customHeight="1" x14ac:dyDescent="0.35">
      <c r="A61" s="133"/>
      <c r="B61" s="376" t="s">
        <v>8</v>
      </c>
      <c r="C61" s="376"/>
      <c r="D61" s="424"/>
      <c r="E61" s="424"/>
      <c r="F61" s="424"/>
      <c r="G61" s="424">
        <v>4562060.16</v>
      </c>
      <c r="H61" s="424">
        <v>4562060.16</v>
      </c>
      <c r="I61" s="424">
        <v>764387</v>
      </c>
      <c r="J61" s="130">
        <f t="shared" si="110"/>
        <v>0.17</v>
      </c>
      <c r="K61" s="424">
        <v>758084.78</v>
      </c>
      <c r="L61" s="123">
        <f t="shared" si="111"/>
        <v>0.17</v>
      </c>
      <c r="M61" s="150">
        <f t="shared" si="106"/>
        <v>0.99</v>
      </c>
      <c r="N61" s="424">
        <f>H61</f>
        <v>4562060.16</v>
      </c>
      <c r="O61" s="424">
        <f t="shared" si="101"/>
        <v>0</v>
      </c>
      <c r="P61" s="123">
        <f t="shared" si="14"/>
        <v>1</v>
      </c>
      <c r="Q61" s="123"/>
      <c r="R61" s="123"/>
      <c r="S61" s="580"/>
      <c r="CG61" s="160">
        <f>I61-K61</f>
        <v>6302.22</v>
      </c>
      <c r="CJ61" s="38" t="b">
        <f t="shared" si="90"/>
        <v>1</v>
      </c>
      <c r="CL61" s="160">
        <f>I61-K61</f>
        <v>6302.22</v>
      </c>
      <c r="CT61" s="182">
        <f t="shared" si="1"/>
        <v>4562060.16</v>
      </c>
      <c r="CU61" s="38" t="b">
        <f t="shared" si="2"/>
        <v>1</v>
      </c>
    </row>
    <row r="62" spans="1:99" s="34" customFormat="1" ht="48" customHeight="1" x14ac:dyDescent="0.35">
      <c r="A62" s="133"/>
      <c r="B62" s="376" t="s">
        <v>19</v>
      </c>
      <c r="C62" s="376"/>
      <c r="D62" s="424"/>
      <c r="E62" s="424"/>
      <c r="F62" s="424"/>
      <c r="G62" s="424"/>
      <c r="H62" s="424"/>
      <c r="I62" s="424"/>
      <c r="J62" s="129" t="e">
        <f t="shared" si="110"/>
        <v>#DIV/0!</v>
      </c>
      <c r="K62" s="424"/>
      <c r="L62" s="122" t="e">
        <f t="shared" si="111"/>
        <v>#DIV/0!</v>
      </c>
      <c r="M62" s="154" t="e">
        <f t="shared" si="106"/>
        <v>#DIV/0!</v>
      </c>
      <c r="N62" s="424"/>
      <c r="O62" s="424">
        <f t="shared" si="101"/>
        <v>0</v>
      </c>
      <c r="P62" s="122" t="e">
        <f t="shared" si="14"/>
        <v>#DIV/0!</v>
      </c>
      <c r="Q62" s="122"/>
      <c r="R62" s="122"/>
      <c r="S62" s="580"/>
      <c r="CJ62" s="38" t="b">
        <f t="shared" si="90"/>
        <v>1</v>
      </c>
      <c r="CT62" s="182">
        <f t="shared" si="1"/>
        <v>0</v>
      </c>
      <c r="CU62" s="38" t="b">
        <f t="shared" si="2"/>
        <v>1</v>
      </c>
    </row>
    <row r="63" spans="1:99" s="34" customFormat="1" ht="48" customHeight="1" x14ac:dyDescent="0.35">
      <c r="A63" s="133"/>
      <c r="B63" s="376" t="s">
        <v>22</v>
      </c>
      <c r="C63" s="376"/>
      <c r="D63" s="424"/>
      <c r="E63" s="424"/>
      <c r="F63" s="424"/>
      <c r="G63" s="424"/>
      <c r="H63" s="424"/>
      <c r="I63" s="424"/>
      <c r="J63" s="129" t="e">
        <f t="shared" si="110"/>
        <v>#DIV/0!</v>
      </c>
      <c r="K63" s="424"/>
      <c r="L63" s="122" t="e">
        <f t="shared" si="111"/>
        <v>#DIV/0!</v>
      </c>
      <c r="M63" s="122" t="e">
        <f t="shared" si="106"/>
        <v>#DIV/0!</v>
      </c>
      <c r="N63" s="424"/>
      <c r="O63" s="424">
        <f t="shared" si="101"/>
        <v>0</v>
      </c>
      <c r="P63" s="122" t="e">
        <f t="shared" si="14"/>
        <v>#DIV/0!</v>
      </c>
      <c r="Q63" s="122"/>
      <c r="R63" s="122"/>
      <c r="S63" s="580"/>
      <c r="CJ63" s="38" t="b">
        <f t="shared" si="90"/>
        <v>1</v>
      </c>
      <c r="CT63" s="182">
        <f t="shared" si="1"/>
        <v>0</v>
      </c>
      <c r="CU63" s="38" t="b">
        <f t="shared" si="2"/>
        <v>1</v>
      </c>
    </row>
    <row r="64" spans="1:99" s="34" customFormat="1" ht="48" customHeight="1" x14ac:dyDescent="0.35">
      <c r="A64" s="135"/>
      <c r="B64" s="376" t="s">
        <v>11</v>
      </c>
      <c r="C64" s="376"/>
      <c r="D64" s="424"/>
      <c r="E64" s="424"/>
      <c r="F64" s="424"/>
      <c r="G64" s="424"/>
      <c r="H64" s="268"/>
      <c r="I64" s="424"/>
      <c r="J64" s="129" t="e">
        <f t="shared" si="110"/>
        <v>#DIV/0!</v>
      </c>
      <c r="K64" s="424"/>
      <c r="L64" s="122" t="e">
        <f t="shared" si="111"/>
        <v>#DIV/0!</v>
      </c>
      <c r="M64" s="122" t="e">
        <f t="shared" si="106"/>
        <v>#DIV/0!</v>
      </c>
      <c r="N64" s="424"/>
      <c r="O64" s="268">
        <f t="shared" si="101"/>
        <v>0</v>
      </c>
      <c r="P64" s="122" t="e">
        <f t="shared" si="14"/>
        <v>#DIV/0!</v>
      </c>
      <c r="Q64" s="122"/>
      <c r="R64" s="122"/>
      <c r="S64" s="580"/>
      <c r="CJ64" s="38" t="b">
        <f t="shared" si="90"/>
        <v>1</v>
      </c>
      <c r="CT64" s="182">
        <f t="shared" si="1"/>
        <v>0</v>
      </c>
      <c r="CU64" s="38" t="b">
        <f t="shared" si="2"/>
        <v>1</v>
      </c>
    </row>
    <row r="65" spans="1:99" s="34" customFormat="1" ht="69.75" x14ac:dyDescent="0.35">
      <c r="A65" s="132" t="s">
        <v>66</v>
      </c>
      <c r="B65" s="120" t="s">
        <v>272</v>
      </c>
      <c r="C65" s="155" t="s">
        <v>17</v>
      </c>
      <c r="D65" s="271">
        <f t="shared" ref="D65:I65" si="112">SUM(D66:D70)</f>
        <v>0</v>
      </c>
      <c r="E65" s="271">
        <f t="shared" si="112"/>
        <v>0</v>
      </c>
      <c r="F65" s="271">
        <f t="shared" si="112"/>
        <v>0</v>
      </c>
      <c r="G65" s="271">
        <f t="shared" si="112"/>
        <v>258459.6</v>
      </c>
      <c r="H65" s="271">
        <f t="shared" si="112"/>
        <v>258459.6</v>
      </c>
      <c r="I65" s="271">
        <f t="shared" si="112"/>
        <v>66597</v>
      </c>
      <c r="J65" s="463">
        <f>I65/H65</f>
        <v>0.26</v>
      </c>
      <c r="K65" s="271">
        <f>SUM(K66:K70)</f>
        <v>41398.04</v>
      </c>
      <c r="L65" s="121">
        <f>K65/H65</f>
        <v>0.16</v>
      </c>
      <c r="M65" s="121">
        <f t="shared" si="106"/>
        <v>0.62</v>
      </c>
      <c r="N65" s="271">
        <f>SUM(N66:N70)</f>
        <v>258459.6</v>
      </c>
      <c r="O65" s="271">
        <f>H65-N65</f>
        <v>0</v>
      </c>
      <c r="P65" s="121">
        <f t="shared" si="14"/>
        <v>1</v>
      </c>
      <c r="Q65" s="318"/>
      <c r="R65" s="318"/>
      <c r="S65" s="568" t="s">
        <v>472</v>
      </c>
      <c r="CJ65" s="38" t="b">
        <f t="shared" si="90"/>
        <v>1</v>
      </c>
      <c r="CT65" s="182">
        <f t="shared" si="1"/>
        <v>258459.6</v>
      </c>
      <c r="CU65" s="38" t="b">
        <f t="shared" si="2"/>
        <v>1</v>
      </c>
    </row>
    <row r="66" spans="1:99" s="34" customFormat="1" ht="51.75" customHeight="1" x14ac:dyDescent="0.35">
      <c r="A66" s="133"/>
      <c r="B66" s="553" t="s">
        <v>10</v>
      </c>
      <c r="C66" s="553"/>
      <c r="D66" s="547"/>
      <c r="E66" s="547"/>
      <c r="F66" s="547"/>
      <c r="G66" s="547"/>
      <c r="H66" s="268"/>
      <c r="I66" s="547"/>
      <c r="J66" s="201" t="e">
        <f t="shared" ref="J66:J70" si="113">I66/H66</f>
        <v>#DIV/0!</v>
      </c>
      <c r="K66" s="171"/>
      <c r="L66" s="154" t="e">
        <f t="shared" ref="L66:L70" si="114">K66/H66</f>
        <v>#DIV/0!</v>
      </c>
      <c r="M66" s="154" t="e">
        <f t="shared" si="106"/>
        <v>#DIV/0!</v>
      </c>
      <c r="N66" s="547"/>
      <c r="O66" s="268">
        <f>H66-N66</f>
        <v>0</v>
      </c>
      <c r="P66" s="122" t="e">
        <f t="shared" si="14"/>
        <v>#DIV/0!</v>
      </c>
      <c r="Q66" s="321"/>
      <c r="R66" s="321"/>
      <c r="S66" s="569"/>
      <c r="CJ66" s="38" t="b">
        <f t="shared" si="90"/>
        <v>1</v>
      </c>
      <c r="CT66" s="182">
        <f t="shared" si="1"/>
        <v>0</v>
      </c>
      <c r="CU66" s="38" t="b">
        <f t="shared" si="2"/>
        <v>1</v>
      </c>
    </row>
    <row r="67" spans="1:99" s="34" customFormat="1" ht="51.75" customHeight="1" x14ac:dyDescent="0.35">
      <c r="A67" s="133"/>
      <c r="B67" s="553" t="s">
        <v>8</v>
      </c>
      <c r="C67" s="553"/>
      <c r="D67" s="547"/>
      <c r="E67" s="547"/>
      <c r="F67" s="547"/>
      <c r="G67" s="547">
        <v>258459.6</v>
      </c>
      <c r="H67" s="547">
        <v>258459.6</v>
      </c>
      <c r="I67" s="547">
        <v>66597</v>
      </c>
      <c r="J67" s="169">
        <f t="shared" si="113"/>
        <v>0.26</v>
      </c>
      <c r="K67" s="272">
        <v>41398.04</v>
      </c>
      <c r="L67" s="150">
        <f t="shared" si="114"/>
        <v>0.16</v>
      </c>
      <c r="M67" s="150">
        <f t="shared" si="106"/>
        <v>0.62</v>
      </c>
      <c r="N67" s="547">
        <f>H67</f>
        <v>258459.6</v>
      </c>
      <c r="O67" s="272">
        <f t="shared" ref="O67:O70" si="115">H67-N67</f>
        <v>0</v>
      </c>
      <c r="P67" s="123">
        <f t="shared" si="14"/>
        <v>1</v>
      </c>
      <c r="Q67" s="322"/>
      <c r="R67" s="322"/>
      <c r="S67" s="569"/>
      <c r="CG67" s="160">
        <f>I67-K67</f>
        <v>25198.959999999999</v>
      </c>
      <c r="CJ67" s="38" t="b">
        <f t="shared" si="90"/>
        <v>1</v>
      </c>
      <c r="CT67" s="182">
        <f t="shared" si="1"/>
        <v>258459.6</v>
      </c>
      <c r="CU67" s="38" t="b">
        <f t="shared" si="2"/>
        <v>1</v>
      </c>
    </row>
    <row r="68" spans="1:99" s="34" customFormat="1" ht="51.75" customHeight="1" x14ac:dyDescent="0.35">
      <c r="A68" s="133"/>
      <c r="B68" s="541" t="s">
        <v>19</v>
      </c>
      <c r="C68" s="541"/>
      <c r="D68" s="546"/>
      <c r="E68" s="546"/>
      <c r="F68" s="546"/>
      <c r="G68" s="546"/>
      <c r="H68" s="546"/>
      <c r="I68" s="546"/>
      <c r="J68" s="349" t="e">
        <f t="shared" si="113"/>
        <v>#DIV/0!</v>
      </c>
      <c r="K68" s="215"/>
      <c r="L68" s="151" t="e">
        <f t="shared" si="114"/>
        <v>#DIV/0!</v>
      </c>
      <c r="M68" s="151" t="e">
        <f t="shared" si="106"/>
        <v>#DIV/0!</v>
      </c>
      <c r="N68" s="546"/>
      <c r="O68" s="278">
        <f t="shared" si="115"/>
        <v>0</v>
      </c>
      <c r="P68" s="137" t="e">
        <f t="shared" si="14"/>
        <v>#DIV/0!</v>
      </c>
      <c r="Q68" s="321"/>
      <c r="R68" s="321"/>
      <c r="S68" s="569"/>
      <c r="CJ68" s="38" t="b">
        <f t="shared" si="90"/>
        <v>1</v>
      </c>
      <c r="CT68" s="182">
        <f t="shared" si="1"/>
        <v>0</v>
      </c>
      <c r="CU68" s="38" t="b">
        <f t="shared" si="2"/>
        <v>1</v>
      </c>
    </row>
    <row r="69" spans="1:99" s="34" customFormat="1" ht="51.75" customHeight="1" x14ac:dyDescent="0.35">
      <c r="A69" s="133"/>
      <c r="B69" s="553" t="s">
        <v>22</v>
      </c>
      <c r="C69" s="553"/>
      <c r="D69" s="547"/>
      <c r="E69" s="547"/>
      <c r="F69" s="547"/>
      <c r="G69" s="547"/>
      <c r="H69" s="547"/>
      <c r="I69" s="547"/>
      <c r="J69" s="201" t="e">
        <f t="shared" si="113"/>
        <v>#DIV/0!</v>
      </c>
      <c r="K69" s="171"/>
      <c r="L69" s="154" t="e">
        <f t="shared" si="114"/>
        <v>#DIV/0!</v>
      </c>
      <c r="M69" s="154" t="e">
        <f t="shared" si="106"/>
        <v>#DIV/0!</v>
      </c>
      <c r="N69" s="547"/>
      <c r="O69" s="268">
        <f t="shared" si="115"/>
        <v>0</v>
      </c>
      <c r="P69" s="122" t="e">
        <f t="shared" si="14"/>
        <v>#DIV/0!</v>
      </c>
      <c r="Q69" s="321"/>
      <c r="R69" s="321"/>
      <c r="S69" s="569"/>
      <c r="CJ69" s="38" t="b">
        <f t="shared" si="90"/>
        <v>1</v>
      </c>
      <c r="CT69" s="182">
        <f t="shared" si="1"/>
        <v>0</v>
      </c>
      <c r="CU69" s="38" t="b">
        <f t="shared" si="2"/>
        <v>1</v>
      </c>
    </row>
    <row r="70" spans="1:99" s="34" customFormat="1" ht="51.75" customHeight="1" x14ac:dyDescent="0.35">
      <c r="A70" s="135"/>
      <c r="B70" s="553" t="s">
        <v>11</v>
      </c>
      <c r="C70" s="553"/>
      <c r="D70" s="547"/>
      <c r="E70" s="547"/>
      <c r="F70" s="547"/>
      <c r="G70" s="547"/>
      <c r="H70" s="268"/>
      <c r="I70" s="547"/>
      <c r="J70" s="129" t="e">
        <f t="shared" si="113"/>
        <v>#DIV/0!</v>
      </c>
      <c r="K70" s="547"/>
      <c r="L70" s="122" t="e">
        <f t="shared" si="114"/>
        <v>#DIV/0!</v>
      </c>
      <c r="M70" s="122" t="e">
        <f t="shared" si="106"/>
        <v>#DIV/0!</v>
      </c>
      <c r="N70" s="547"/>
      <c r="O70" s="268">
        <f t="shared" si="115"/>
        <v>0</v>
      </c>
      <c r="P70" s="122" t="e">
        <f t="shared" si="14"/>
        <v>#DIV/0!</v>
      </c>
      <c r="Q70" s="137"/>
      <c r="R70" s="137"/>
      <c r="S70" s="570"/>
      <c r="CJ70" s="38" t="b">
        <f t="shared" si="90"/>
        <v>1</v>
      </c>
      <c r="CT70" s="182">
        <f t="shared" si="1"/>
        <v>0</v>
      </c>
      <c r="CU70" s="38" t="b">
        <f t="shared" si="2"/>
        <v>1</v>
      </c>
    </row>
    <row r="71" spans="1:99" s="35" customFormat="1" ht="225.75" customHeight="1" x14ac:dyDescent="0.35">
      <c r="A71" s="132" t="s">
        <v>68</v>
      </c>
      <c r="B71" s="120" t="s">
        <v>201</v>
      </c>
      <c r="C71" s="155" t="s">
        <v>17</v>
      </c>
      <c r="D71" s="271">
        <f t="shared" ref="D71:I71" si="116">SUM(D72:D76)</f>
        <v>0</v>
      </c>
      <c r="E71" s="271">
        <f t="shared" si="116"/>
        <v>0</v>
      </c>
      <c r="F71" s="271">
        <f t="shared" si="116"/>
        <v>0</v>
      </c>
      <c r="G71" s="271">
        <f t="shared" si="116"/>
        <v>302808</v>
      </c>
      <c r="H71" s="271">
        <f t="shared" si="116"/>
        <v>302808</v>
      </c>
      <c r="I71" s="271">
        <f t="shared" si="116"/>
        <v>64032</v>
      </c>
      <c r="J71" s="463">
        <f>I71/H71</f>
        <v>0.21</v>
      </c>
      <c r="K71" s="271">
        <f>SUM(K72:K76)</f>
        <v>39847.99</v>
      </c>
      <c r="L71" s="121">
        <f>K71/H71</f>
        <v>0.13</v>
      </c>
      <c r="M71" s="121">
        <f t="shared" ref="M71:M88" si="117">K71/I71</f>
        <v>0.62</v>
      </c>
      <c r="N71" s="271">
        <f>SUM(N72:N76)</f>
        <v>302808</v>
      </c>
      <c r="O71" s="271">
        <f t="shared" ref="O71:O76" si="118">H71-N71</f>
        <v>0</v>
      </c>
      <c r="P71" s="121">
        <f t="shared" si="14"/>
        <v>1</v>
      </c>
      <c r="Q71" s="318"/>
      <c r="R71" s="318"/>
      <c r="S71" s="568" t="s">
        <v>412</v>
      </c>
      <c r="CJ71" s="38" t="b">
        <f t="shared" si="90"/>
        <v>1</v>
      </c>
      <c r="CT71" s="182">
        <f t="shared" si="1"/>
        <v>302808</v>
      </c>
      <c r="CU71" s="38" t="b">
        <f t="shared" si="2"/>
        <v>1</v>
      </c>
    </row>
    <row r="72" spans="1:99" s="35" customFormat="1" ht="88.5" customHeight="1" x14ac:dyDescent="0.35">
      <c r="A72" s="133"/>
      <c r="B72" s="153" t="s">
        <v>10</v>
      </c>
      <c r="C72" s="153"/>
      <c r="D72" s="272"/>
      <c r="E72" s="272"/>
      <c r="F72" s="272"/>
      <c r="G72" s="272"/>
      <c r="H72" s="375"/>
      <c r="I72" s="272"/>
      <c r="J72" s="201" t="e">
        <f t="shared" ref="J72:J76" si="119">I72/H72</f>
        <v>#DIV/0!</v>
      </c>
      <c r="K72" s="171"/>
      <c r="L72" s="154" t="e">
        <f t="shared" ref="L72:L76" si="120">K72/H72</f>
        <v>#DIV/0!</v>
      </c>
      <c r="M72" s="154" t="e">
        <f t="shared" si="117"/>
        <v>#DIV/0!</v>
      </c>
      <c r="N72" s="171"/>
      <c r="O72" s="375">
        <f t="shared" si="118"/>
        <v>0</v>
      </c>
      <c r="P72" s="154" t="e">
        <f t="shared" si="14"/>
        <v>#DIV/0!</v>
      </c>
      <c r="Q72" s="323"/>
      <c r="R72" s="323"/>
      <c r="S72" s="569"/>
      <c r="CJ72" s="38" t="b">
        <f t="shared" si="90"/>
        <v>1</v>
      </c>
      <c r="CT72" s="182">
        <f t="shared" si="1"/>
        <v>0</v>
      </c>
      <c r="CU72" s="38" t="b">
        <f t="shared" si="2"/>
        <v>1</v>
      </c>
    </row>
    <row r="73" spans="1:99" s="35" customFormat="1" ht="84" customHeight="1" x14ac:dyDescent="0.35">
      <c r="A73" s="133"/>
      <c r="B73" s="153" t="s">
        <v>8</v>
      </c>
      <c r="C73" s="153"/>
      <c r="D73" s="272"/>
      <c r="E73" s="272"/>
      <c r="F73" s="272"/>
      <c r="G73" s="272">
        <v>302808</v>
      </c>
      <c r="H73" s="272">
        <v>302808</v>
      </c>
      <c r="I73" s="272">
        <v>64032</v>
      </c>
      <c r="J73" s="169">
        <f t="shared" si="119"/>
        <v>0.21</v>
      </c>
      <c r="K73" s="272">
        <v>39847.99</v>
      </c>
      <c r="L73" s="150">
        <f t="shared" si="120"/>
        <v>0.13</v>
      </c>
      <c r="M73" s="150">
        <f t="shared" si="117"/>
        <v>0.62</v>
      </c>
      <c r="N73" s="272">
        <f>H73</f>
        <v>302808</v>
      </c>
      <c r="O73" s="272">
        <f t="shared" si="118"/>
        <v>0</v>
      </c>
      <c r="P73" s="150">
        <f t="shared" si="14"/>
        <v>1</v>
      </c>
      <c r="Q73" s="319"/>
      <c r="R73" s="319"/>
      <c r="S73" s="569"/>
      <c r="CG73" s="139">
        <f>I73-K73</f>
        <v>24184.01</v>
      </c>
      <c r="CJ73" s="38" t="b">
        <f t="shared" si="90"/>
        <v>1</v>
      </c>
      <c r="CL73" s="35">
        <f>0.76+168.76</f>
        <v>169.52</v>
      </c>
      <c r="CT73" s="182">
        <f t="shared" si="1"/>
        <v>302808</v>
      </c>
      <c r="CU73" s="38" t="b">
        <f t="shared" si="2"/>
        <v>1</v>
      </c>
    </row>
    <row r="74" spans="1:99" s="35" customFormat="1" ht="119.25" customHeight="1" x14ac:dyDescent="0.35">
      <c r="A74" s="133"/>
      <c r="B74" s="153" t="s">
        <v>19</v>
      </c>
      <c r="C74" s="153"/>
      <c r="D74" s="272"/>
      <c r="E74" s="272"/>
      <c r="F74" s="272"/>
      <c r="G74" s="272"/>
      <c r="H74" s="272"/>
      <c r="I74" s="272"/>
      <c r="J74" s="201" t="e">
        <f t="shared" si="119"/>
        <v>#DIV/0!</v>
      </c>
      <c r="K74" s="171"/>
      <c r="L74" s="154" t="e">
        <f t="shared" si="120"/>
        <v>#DIV/0!</v>
      </c>
      <c r="M74" s="154" t="e">
        <f t="shared" si="117"/>
        <v>#DIV/0!</v>
      </c>
      <c r="N74" s="171"/>
      <c r="O74" s="272">
        <f t="shared" si="118"/>
        <v>0</v>
      </c>
      <c r="P74" s="154" t="e">
        <f t="shared" si="14"/>
        <v>#DIV/0!</v>
      </c>
      <c r="Q74" s="323"/>
      <c r="R74" s="323"/>
      <c r="S74" s="569"/>
      <c r="CJ74" s="38" t="b">
        <f t="shared" si="90"/>
        <v>1</v>
      </c>
      <c r="CT74" s="182">
        <f t="shared" si="1"/>
        <v>0</v>
      </c>
      <c r="CU74" s="38" t="b">
        <f t="shared" si="2"/>
        <v>1</v>
      </c>
    </row>
    <row r="75" spans="1:99" s="35" customFormat="1" ht="81" customHeight="1" x14ac:dyDescent="0.35">
      <c r="A75" s="133"/>
      <c r="B75" s="153" t="s">
        <v>22</v>
      </c>
      <c r="C75" s="153"/>
      <c r="D75" s="272"/>
      <c r="E75" s="272"/>
      <c r="F75" s="272"/>
      <c r="G75" s="272"/>
      <c r="H75" s="272"/>
      <c r="I75" s="272"/>
      <c r="J75" s="201" t="e">
        <f t="shared" si="119"/>
        <v>#DIV/0!</v>
      </c>
      <c r="K75" s="171"/>
      <c r="L75" s="154" t="e">
        <f t="shared" si="120"/>
        <v>#DIV/0!</v>
      </c>
      <c r="M75" s="154" t="e">
        <f t="shared" si="117"/>
        <v>#DIV/0!</v>
      </c>
      <c r="N75" s="171"/>
      <c r="O75" s="272">
        <f t="shared" si="118"/>
        <v>0</v>
      </c>
      <c r="P75" s="154" t="e">
        <f t="shared" si="14"/>
        <v>#DIV/0!</v>
      </c>
      <c r="Q75" s="323"/>
      <c r="R75" s="323"/>
      <c r="S75" s="569"/>
      <c r="CJ75" s="38" t="b">
        <f t="shared" ref="CJ75:CJ82" si="121">N75+O75=H75</f>
        <v>1</v>
      </c>
      <c r="CT75" s="182">
        <f t="shared" ref="CT75:CT144" si="122">N75+O75</f>
        <v>0</v>
      </c>
      <c r="CU75" s="38" t="b">
        <f t="shared" ref="CU75:CU144" si="123">CT75=H75</f>
        <v>1</v>
      </c>
    </row>
    <row r="76" spans="1:99" s="35" customFormat="1" ht="63.75" customHeight="1" x14ac:dyDescent="0.35">
      <c r="A76" s="135"/>
      <c r="B76" s="153" t="s">
        <v>11</v>
      </c>
      <c r="C76" s="153"/>
      <c r="D76" s="272"/>
      <c r="E76" s="272"/>
      <c r="F76" s="272"/>
      <c r="G76" s="272"/>
      <c r="H76" s="375"/>
      <c r="I76" s="272"/>
      <c r="J76" s="201" t="e">
        <f t="shared" si="119"/>
        <v>#DIV/0!</v>
      </c>
      <c r="K76" s="171"/>
      <c r="L76" s="154" t="e">
        <f t="shared" si="120"/>
        <v>#DIV/0!</v>
      </c>
      <c r="M76" s="154" t="e">
        <f t="shared" si="117"/>
        <v>#DIV/0!</v>
      </c>
      <c r="N76" s="171"/>
      <c r="O76" s="375">
        <f t="shared" si="118"/>
        <v>0</v>
      </c>
      <c r="P76" s="154" t="e">
        <f t="shared" si="14"/>
        <v>#DIV/0!</v>
      </c>
      <c r="Q76" s="151"/>
      <c r="R76" s="151"/>
      <c r="S76" s="570"/>
      <c r="CJ76" s="38" t="b">
        <f t="shared" si="121"/>
        <v>1</v>
      </c>
      <c r="CT76" s="182">
        <f t="shared" si="122"/>
        <v>0</v>
      </c>
      <c r="CU76" s="38" t="b">
        <f t="shared" si="123"/>
        <v>1</v>
      </c>
    </row>
    <row r="77" spans="1:99" s="34" customFormat="1" ht="109.5" customHeight="1" x14ac:dyDescent="0.35">
      <c r="A77" s="132" t="s">
        <v>74</v>
      </c>
      <c r="B77" s="120" t="s">
        <v>202</v>
      </c>
      <c r="C77" s="155" t="s">
        <v>17</v>
      </c>
      <c r="D77" s="271">
        <f t="shared" ref="D77:I77" si="124">SUM(D78:D82)</f>
        <v>0</v>
      </c>
      <c r="E77" s="271">
        <f t="shared" si="124"/>
        <v>0</v>
      </c>
      <c r="F77" s="271">
        <f t="shared" si="124"/>
        <v>0</v>
      </c>
      <c r="G77" s="271">
        <f t="shared" si="124"/>
        <v>4510.8</v>
      </c>
      <c r="H77" s="271">
        <f t="shared" si="124"/>
        <v>4510.8</v>
      </c>
      <c r="I77" s="271">
        <f t="shared" si="124"/>
        <v>729</v>
      </c>
      <c r="J77" s="463">
        <f>I77/H77</f>
        <v>0.16</v>
      </c>
      <c r="K77" s="271">
        <f>SUM(K78:K82)</f>
        <v>605.16</v>
      </c>
      <c r="L77" s="121">
        <f>K77/H77</f>
        <v>0.13</v>
      </c>
      <c r="M77" s="121">
        <f t="shared" si="117"/>
        <v>0.83</v>
      </c>
      <c r="N77" s="271">
        <f>SUM(N78:N82)</f>
        <v>4486.49</v>
      </c>
      <c r="O77" s="271">
        <f t="shared" si="101"/>
        <v>24.31</v>
      </c>
      <c r="P77" s="121">
        <f t="shared" si="14"/>
        <v>0.99</v>
      </c>
      <c r="Q77" s="318"/>
      <c r="R77" s="318"/>
      <c r="S77" s="574" t="s">
        <v>413</v>
      </c>
      <c r="CG77" s="160">
        <f>I77-K77</f>
        <v>123.84</v>
      </c>
      <c r="CJ77" s="38" t="b">
        <f t="shared" si="121"/>
        <v>1</v>
      </c>
      <c r="CT77" s="182">
        <f t="shared" si="122"/>
        <v>4510.8</v>
      </c>
      <c r="CU77" s="38" t="b">
        <f t="shared" si="123"/>
        <v>1</v>
      </c>
    </row>
    <row r="78" spans="1:99" s="34" customFormat="1" ht="36.75" customHeight="1" x14ac:dyDescent="0.35">
      <c r="A78" s="133"/>
      <c r="B78" s="376" t="s">
        <v>10</v>
      </c>
      <c r="C78" s="376"/>
      <c r="D78" s="424"/>
      <c r="E78" s="424"/>
      <c r="F78" s="424"/>
      <c r="G78" s="424"/>
      <c r="H78" s="268"/>
      <c r="I78" s="424"/>
      <c r="J78" s="201" t="e">
        <f t="shared" ref="J78:J88" si="125">I78/H78</f>
        <v>#DIV/0!</v>
      </c>
      <c r="K78" s="272"/>
      <c r="L78" s="154" t="e">
        <f t="shared" ref="L78:L88" si="126">K78/H78</f>
        <v>#DIV/0!</v>
      </c>
      <c r="M78" s="154" t="e">
        <f t="shared" si="117"/>
        <v>#DIV/0!</v>
      </c>
      <c r="N78" s="424"/>
      <c r="O78" s="268">
        <f t="shared" si="101"/>
        <v>0</v>
      </c>
      <c r="P78" s="154" t="e">
        <f t="shared" si="14"/>
        <v>#DIV/0!</v>
      </c>
      <c r="Q78" s="323"/>
      <c r="R78" s="323"/>
      <c r="S78" s="569"/>
      <c r="CG78" s="160">
        <f>I78-K78</f>
        <v>0</v>
      </c>
      <c r="CJ78" s="38" t="b">
        <f t="shared" si="121"/>
        <v>1</v>
      </c>
      <c r="CT78" s="182">
        <f t="shared" si="122"/>
        <v>0</v>
      </c>
      <c r="CU78" s="38" t="b">
        <f t="shared" si="123"/>
        <v>1</v>
      </c>
    </row>
    <row r="79" spans="1:99" s="34" customFormat="1" ht="36.75" customHeight="1" x14ac:dyDescent="0.35">
      <c r="A79" s="133"/>
      <c r="B79" s="376" t="s">
        <v>8</v>
      </c>
      <c r="C79" s="376"/>
      <c r="D79" s="424"/>
      <c r="E79" s="424"/>
      <c r="F79" s="424"/>
      <c r="G79" s="424">
        <v>4510.8</v>
      </c>
      <c r="H79" s="424">
        <v>4510.8</v>
      </c>
      <c r="I79" s="424">
        <v>729</v>
      </c>
      <c r="J79" s="169">
        <f t="shared" si="125"/>
        <v>0.16</v>
      </c>
      <c r="K79" s="272">
        <v>605.16</v>
      </c>
      <c r="L79" s="150">
        <f t="shared" si="126"/>
        <v>0.13</v>
      </c>
      <c r="M79" s="150">
        <f t="shared" si="117"/>
        <v>0.83</v>
      </c>
      <c r="N79" s="424">
        <v>4486.49</v>
      </c>
      <c r="O79" s="424">
        <f t="shared" si="101"/>
        <v>24.31</v>
      </c>
      <c r="P79" s="150">
        <f t="shared" si="14"/>
        <v>0.99</v>
      </c>
      <c r="Q79" s="319"/>
      <c r="R79" s="319"/>
      <c r="S79" s="569"/>
      <c r="CG79" s="160"/>
      <c r="CJ79" s="38" t="b">
        <f t="shared" si="121"/>
        <v>1</v>
      </c>
      <c r="CT79" s="182">
        <f t="shared" si="122"/>
        <v>4510.8</v>
      </c>
      <c r="CU79" s="38" t="b">
        <f t="shared" si="123"/>
        <v>1</v>
      </c>
    </row>
    <row r="80" spans="1:99" s="34" customFormat="1" ht="36.75" customHeight="1" x14ac:dyDescent="0.35">
      <c r="A80" s="133"/>
      <c r="B80" s="376" t="s">
        <v>19</v>
      </c>
      <c r="C80" s="376"/>
      <c r="D80" s="424"/>
      <c r="E80" s="424"/>
      <c r="F80" s="424"/>
      <c r="G80" s="424"/>
      <c r="H80" s="424"/>
      <c r="I80" s="424"/>
      <c r="J80" s="201" t="e">
        <f t="shared" si="125"/>
        <v>#DIV/0!</v>
      </c>
      <c r="K80" s="171"/>
      <c r="L80" s="154" t="e">
        <f t="shared" si="126"/>
        <v>#DIV/0!</v>
      </c>
      <c r="M80" s="154" t="e">
        <f t="shared" si="117"/>
        <v>#DIV/0!</v>
      </c>
      <c r="N80" s="424"/>
      <c r="O80" s="424">
        <f t="shared" si="101"/>
        <v>0</v>
      </c>
      <c r="P80" s="154" t="e">
        <f t="shared" si="14"/>
        <v>#DIV/0!</v>
      </c>
      <c r="Q80" s="323"/>
      <c r="R80" s="323"/>
      <c r="S80" s="569"/>
      <c r="CG80" s="160">
        <f>I80-K80</f>
        <v>0</v>
      </c>
      <c r="CJ80" s="38" t="b">
        <f t="shared" si="121"/>
        <v>1</v>
      </c>
      <c r="CT80" s="182">
        <f t="shared" si="122"/>
        <v>0</v>
      </c>
      <c r="CU80" s="38" t="b">
        <f t="shared" si="123"/>
        <v>1</v>
      </c>
    </row>
    <row r="81" spans="1:99" s="34" customFormat="1" ht="36.75" customHeight="1" x14ac:dyDescent="0.35">
      <c r="A81" s="133"/>
      <c r="B81" s="376" t="s">
        <v>22</v>
      </c>
      <c r="C81" s="376"/>
      <c r="D81" s="424"/>
      <c r="E81" s="424"/>
      <c r="F81" s="424"/>
      <c r="G81" s="424"/>
      <c r="H81" s="424"/>
      <c r="I81" s="424"/>
      <c r="J81" s="201" t="e">
        <f t="shared" si="125"/>
        <v>#DIV/0!</v>
      </c>
      <c r="K81" s="171"/>
      <c r="L81" s="154" t="e">
        <f t="shared" si="126"/>
        <v>#DIV/0!</v>
      </c>
      <c r="M81" s="154" t="e">
        <f t="shared" si="117"/>
        <v>#DIV/0!</v>
      </c>
      <c r="N81" s="424"/>
      <c r="O81" s="424">
        <f t="shared" si="101"/>
        <v>0</v>
      </c>
      <c r="P81" s="122" t="e">
        <f t="shared" ref="P81:P88" si="127">N81/H81</f>
        <v>#DIV/0!</v>
      </c>
      <c r="Q81" s="321"/>
      <c r="R81" s="321"/>
      <c r="S81" s="569"/>
      <c r="CG81" s="160">
        <f>I81-K81</f>
        <v>0</v>
      </c>
      <c r="CJ81" s="38" t="b">
        <f t="shared" si="121"/>
        <v>1</v>
      </c>
      <c r="CT81" s="182">
        <f t="shared" si="122"/>
        <v>0</v>
      </c>
      <c r="CU81" s="38" t="b">
        <f t="shared" si="123"/>
        <v>1</v>
      </c>
    </row>
    <row r="82" spans="1:99" s="34" customFormat="1" ht="36.75" customHeight="1" x14ac:dyDescent="0.35">
      <c r="A82" s="135"/>
      <c r="B82" s="376" t="s">
        <v>11</v>
      </c>
      <c r="C82" s="376"/>
      <c r="D82" s="424"/>
      <c r="E82" s="424"/>
      <c r="F82" s="424"/>
      <c r="G82" s="424"/>
      <c r="H82" s="268"/>
      <c r="I82" s="424"/>
      <c r="J82" s="201" t="e">
        <f t="shared" si="125"/>
        <v>#DIV/0!</v>
      </c>
      <c r="K82" s="171"/>
      <c r="L82" s="154" t="e">
        <f t="shared" si="126"/>
        <v>#DIV/0!</v>
      </c>
      <c r="M82" s="154" t="e">
        <f t="shared" si="117"/>
        <v>#DIV/0!</v>
      </c>
      <c r="N82" s="424"/>
      <c r="O82" s="268">
        <f t="shared" si="101"/>
        <v>0</v>
      </c>
      <c r="P82" s="122" t="e">
        <f t="shared" si="127"/>
        <v>#DIV/0!</v>
      </c>
      <c r="Q82" s="137"/>
      <c r="R82" s="137"/>
      <c r="S82" s="570"/>
      <c r="CG82" s="160">
        <f>I82-K82</f>
        <v>0</v>
      </c>
      <c r="CJ82" s="38" t="b">
        <f t="shared" si="121"/>
        <v>1</v>
      </c>
      <c r="CT82" s="182">
        <f t="shared" si="122"/>
        <v>0</v>
      </c>
      <c r="CU82" s="38" t="b">
        <f t="shared" si="123"/>
        <v>1</v>
      </c>
    </row>
    <row r="83" spans="1:99" s="34" customFormat="1" ht="181.5" customHeight="1" x14ac:dyDescent="0.35">
      <c r="A83" s="132" t="s">
        <v>117</v>
      </c>
      <c r="B83" s="155" t="s">
        <v>280</v>
      </c>
      <c r="C83" s="155" t="s">
        <v>17</v>
      </c>
      <c r="D83" s="424"/>
      <c r="E83" s="424"/>
      <c r="F83" s="424"/>
      <c r="G83" s="424">
        <f>SUM(G84:G88)</f>
        <v>154363</v>
      </c>
      <c r="H83" s="424">
        <f t="shared" ref="H83:I83" si="128">SUM(H84:H88)</f>
        <v>154363</v>
      </c>
      <c r="I83" s="424">
        <f t="shared" si="128"/>
        <v>47006</v>
      </c>
      <c r="J83" s="169">
        <f t="shared" si="125"/>
        <v>0.3</v>
      </c>
      <c r="K83" s="272">
        <f>SUM(K84:K88)</f>
        <v>19379.71</v>
      </c>
      <c r="L83" s="150">
        <f t="shared" si="126"/>
        <v>0.13</v>
      </c>
      <c r="M83" s="150">
        <f t="shared" si="117"/>
        <v>0.41</v>
      </c>
      <c r="N83" s="424">
        <f>SUM(N84:N88)</f>
        <v>154363</v>
      </c>
      <c r="O83" s="424">
        <f>SUM(O84:O88)</f>
        <v>0</v>
      </c>
      <c r="P83" s="123">
        <f t="shared" si="127"/>
        <v>1</v>
      </c>
      <c r="Q83" s="533"/>
      <c r="R83" s="533"/>
      <c r="S83" s="568" t="s">
        <v>414</v>
      </c>
      <c r="CG83" s="160"/>
      <c r="CJ83" s="38"/>
      <c r="CT83" s="182">
        <f t="shared" si="122"/>
        <v>154363</v>
      </c>
      <c r="CU83" s="38" t="b">
        <f t="shared" si="123"/>
        <v>1</v>
      </c>
    </row>
    <row r="84" spans="1:99" s="34" customFormat="1" ht="28.5" customHeight="1" x14ac:dyDescent="0.35">
      <c r="A84" s="133"/>
      <c r="B84" s="376" t="s">
        <v>10</v>
      </c>
      <c r="C84" s="376"/>
      <c r="D84" s="424"/>
      <c r="E84" s="424"/>
      <c r="F84" s="424"/>
      <c r="G84" s="272"/>
      <c r="H84" s="272"/>
      <c r="I84" s="272"/>
      <c r="J84" s="201" t="e">
        <f t="shared" si="125"/>
        <v>#DIV/0!</v>
      </c>
      <c r="K84" s="171"/>
      <c r="L84" s="154" t="e">
        <f t="shared" si="126"/>
        <v>#DIV/0!</v>
      </c>
      <c r="M84" s="154" t="e">
        <f t="shared" si="117"/>
        <v>#DIV/0!</v>
      </c>
      <c r="N84" s="272"/>
      <c r="O84" s="272"/>
      <c r="P84" s="122" t="e">
        <f t="shared" si="127"/>
        <v>#DIV/0!</v>
      </c>
      <c r="Q84" s="321"/>
      <c r="R84" s="321"/>
      <c r="S84" s="569"/>
      <c r="CG84" s="160"/>
      <c r="CJ84" s="38"/>
      <c r="CT84" s="182">
        <f t="shared" si="122"/>
        <v>0</v>
      </c>
      <c r="CU84" s="38" t="b">
        <f t="shared" si="123"/>
        <v>1</v>
      </c>
    </row>
    <row r="85" spans="1:99" s="34" customFormat="1" ht="28.5" customHeight="1" x14ac:dyDescent="0.35">
      <c r="A85" s="133"/>
      <c r="B85" s="376" t="s">
        <v>8</v>
      </c>
      <c r="C85" s="376"/>
      <c r="D85" s="424"/>
      <c r="E85" s="424"/>
      <c r="F85" s="424"/>
      <c r="G85" s="272">
        <v>154363</v>
      </c>
      <c r="H85" s="272">
        <v>154363</v>
      </c>
      <c r="I85" s="272">
        <v>47006</v>
      </c>
      <c r="J85" s="169">
        <f t="shared" si="125"/>
        <v>0.3</v>
      </c>
      <c r="K85" s="272">
        <v>19379.71</v>
      </c>
      <c r="L85" s="150">
        <f t="shared" si="126"/>
        <v>0.13</v>
      </c>
      <c r="M85" s="150">
        <f t="shared" si="117"/>
        <v>0.41</v>
      </c>
      <c r="N85" s="272">
        <f>H85</f>
        <v>154363</v>
      </c>
      <c r="O85" s="272">
        <f>H85-N85</f>
        <v>0</v>
      </c>
      <c r="P85" s="123">
        <f t="shared" si="127"/>
        <v>1</v>
      </c>
      <c r="Q85" s="322"/>
      <c r="R85" s="322"/>
      <c r="S85" s="569"/>
      <c r="CG85" s="160"/>
      <c r="CJ85" s="38"/>
      <c r="CT85" s="182">
        <f t="shared" si="122"/>
        <v>154363</v>
      </c>
      <c r="CU85" s="38" t="b">
        <f t="shared" si="123"/>
        <v>1</v>
      </c>
    </row>
    <row r="86" spans="1:99" s="34" customFormat="1" ht="28.5" customHeight="1" x14ac:dyDescent="0.35">
      <c r="A86" s="133"/>
      <c r="B86" s="376" t="s">
        <v>19</v>
      </c>
      <c r="C86" s="376"/>
      <c r="D86" s="424"/>
      <c r="E86" s="424"/>
      <c r="F86" s="424"/>
      <c r="G86" s="272"/>
      <c r="H86" s="272"/>
      <c r="I86" s="272"/>
      <c r="J86" s="201" t="e">
        <f t="shared" si="125"/>
        <v>#DIV/0!</v>
      </c>
      <c r="K86" s="171"/>
      <c r="L86" s="154" t="e">
        <f t="shared" si="126"/>
        <v>#DIV/0!</v>
      </c>
      <c r="M86" s="154" t="e">
        <f t="shared" si="117"/>
        <v>#DIV/0!</v>
      </c>
      <c r="N86" s="272"/>
      <c r="O86" s="272"/>
      <c r="P86" s="122" t="e">
        <f t="shared" si="127"/>
        <v>#DIV/0!</v>
      </c>
      <c r="Q86" s="321"/>
      <c r="R86" s="321"/>
      <c r="S86" s="569"/>
      <c r="CG86" s="160"/>
      <c r="CJ86" s="38"/>
      <c r="CT86" s="182">
        <f t="shared" si="122"/>
        <v>0</v>
      </c>
      <c r="CU86" s="38" t="b">
        <f t="shared" si="123"/>
        <v>1</v>
      </c>
    </row>
    <row r="87" spans="1:99" s="34" customFormat="1" ht="28.5" hidden="1" customHeight="1" x14ac:dyDescent="0.35">
      <c r="A87" s="133"/>
      <c r="B87" s="376" t="s">
        <v>22</v>
      </c>
      <c r="C87" s="376"/>
      <c r="D87" s="424"/>
      <c r="E87" s="424"/>
      <c r="F87" s="424"/>
      <c r="G87" s="272"/>
      <c r="H87" s="272"/>
      <c r="I87" s="272"/>
      <c r="J87" s="201" t="e">
        <f t="shared" si="125"/>
        <v>#DIV/0!</v>
      </c>
      <c r="K87" s="171"/>
      <c r="L87" s="154" t="e">
        <f t="shared" si="126"/>
        <v>#DIV/0!</v>
      </c>
      <c r="M87" s="154" t="e">
        <f t="shared" si="117"/>
        <v>#DIV/0!</v>
      </c>
      <c r="N87" s="272"/>
      <c r="O87" s="272"/>
      <c r="P87" s="122" t="e">
        <f t="shared" si="127"/>
        <v>#DIV/0!</v>
      </c>
      <c r="Q87" s="321"/>
      <c r="R87" s="321"/>
      <c r="S87" s="569"/>
      <c r="CG87" s="160"/>
      <c r="CJ87" s="38"/>
      <c r="CT87" s="182">
        <f t="shared" si="122"/>
        <v>0</v>
      </c>
      <c r="CU87" s="38" t="b">
        <f t="shared" si="123"/>
        <v>1</v>
      </c>
    </row>
    <row r="88" spans="1:99" s="34" customFormat="1" ht="28.5" customHeight="1" x14ac:dyDescent="0.35">
      <c r="A88" s="135"/>
      <c r="B88" s="376" t="s">
        <v>11</v>
      </c>
      <c r="C88" s="376"/>
      <c r="D88" s="424"/>
      <c r="E88" s="424"/>
      <c r="F88" s="424"/>
      <c r="G88" s="272"/>
      <c r="H88" s="272"/>
      <c r="I88" s="272"/>
      <c r="J88" s="201" t="e">
        <f t="shared" si="125"/>
        <v>#DIV/0!</v>
      </c>
      <c r="K88" s="171"/>
      <c r="L88" s="154" t="e">
        <f t="shared" si="126"/>
        <v>#DIV/0!</v>
      </c>
      <c r="M88" s="154" t="e">
        <f t="shared" si="117"/>
        <v>#DIV/0!</v>
      </c>
      <c r="N88" s="272"/>
      <c r="O88" s="272"/>
      <c r="P88" s="122" t="e">
        <f t="shared" si="127"/>
        <v>#DIV/0!</v>
      </c>
      <c r="Q88" s="137"/>
      <c r="R88" s="137"/>
      <c r="S88" s="570"/>
      <c r="CG88" s="160"/>
      <c r="CJ88" s="38"/>
      <c r="CT88" s="182">
        <f t="shared" si="122"/>
        <v>0</v>
      </c>
      <c r="CU88" s="38" t="b">
        <f t="shared" si="123"/>
        <v>1</v>
      </c>
    </row>
    <row r="89" spans="1:99" s="34" customFormat="1" ht="186" x14ac:dyDescent="0.35">
      <c r="A89" s="132" t="s">
        <v>218</v>
      </c>
      <c r="B89" s="155" t="s">
        <v>273</v>
      </c>
      <c r="C89" s="155" t="s">
        <v>17</v>
      </c>
      <c r="D89" s="547"/>
      <c r="E89" s="547"/>
      <c r="F89" s="547"/>
      <c r="G89" s="547">
        <f>SUM(G90:G94)</f>
        <v>21996</v>
      </c>
      <c r="H89" s="547">
        <f t="shared" ref="H89:I89" si="129">SUM(H90:H94)</f>
        <v>21996</v>
      </c>
      <c r="I89" s="547">
        <f t="shared" si="129"/>
        <v>6432</v>
      </c>
      <c r="J89" s="169">
        <f t="shared" ref="J89:J94" si="130">I89/H89</f>
        <v>0.28999999999999998</v>
      </c>
      <c r="K89" s="272">
        <f>SUM(K90:K94)</f>
        <v>1626</v>
      </c>
      <c r="L89" s="150">
        <f t="shared" ref="L89:L94" si="131">K89/H89</f>
        <v>7.0000000000000007E-2</v>
      </c>
      <c r="M89" s="150">
        <f t="shared" ref="M89:M94" si="132">K89/I89</f>
        <v>0.25</v>
      </c>
      <c r="N89" s="547">
        <f>SUM(N90:N94)</f>
        <v>21996</v>
      </c>
      <c r="O89" s="547">
        <f>SUM(O90:O94)</f>
        <v>0</v>
      </c>
      <c r="P89" s="123">
        <f t="shared" ref="P89:P94" si="133">N89/H89</f>
        <v>1</v>
      </c>
      <c r="Q89" s="533"/>
      <c r="R89" s="533"/>
      <c r="S89" s="574" t="s">
        <v>415</v>
      </c>
      <c r="CG89" s="160"/>
      <c r="CJ89" s="38"/>
      <c r="CT89" s="182">
        <f t="shared" si="122"/>
        <v>21996</v>
      </c>
      <c r="CU89" s="38" t="b">
        <f t="shared" si="123"/>
        <v>1</v>
      </c>
    </row>
    <row r="90" spans="1:99" s="34" customFormat="1" ht="30.75" customHeight="1" x14ac:dyDescent="0.35">
      <c r="A90" s="133"/>
      <c r="B90" s="553" t="s">
        <v>10</v>
      </c>
      <c r="C90" s="553"/>
      <c r="D90" s="547"/>
      <c r="E90" s="547"/>
      <c r="F90" s="547"/>
      <c r="G90" s="272"/>
      <c r="H90" s="272"/>
      <c r="I90" s="272"/>
      <c r="J90" s="201" t="e">
        <f t="shared" si="130"/>
        <v>#DIV/0!</v>
      </c>
      <c r="K90" s="171"/>
      <c r="L90" s="154" t="e">
        <f t="shared" si="131"/>
        <v>#DIV/0!</v>
      </c>
      <c r="M90" s="154" t="e">
        <f t="shared" si="132"/>
        <v>#DIV/0!</v>
      </c>
      <c r="N90" s="272"/>
      <c r="O90" s="272"/>
      <c r="P90" s="122" t="e">
        <f t="shared" si="133"/>
        <v>#DIV/0!</v>
      </c>
      <c r="Q90" s="321"/>
      <c r="R90" s="321"/>
      <c r="S90" s="569"/>
      <c r="CG90" s="160"/>
      <c r="CJ90" s="38"/>
      <c r="CT90" s="182">
        <f t="shared" si="122"/>
        <v>0</v>
      </c>
      <c r="CU90" s="38" t="b">
        <f t="shared" si="123"/>
        <v>1</v>
      </c>
    </row>
    <row r="91" spans="1:99" s="34" customFormat="1" ht="30.75" customHeight="1" x14ac:dyDescent="0.35">
      <c r="A91" s="133"/>
      <c r="B91" s="553" t="s">
        <v>8</v>
      </c>
      <c r="C91" s="553"/>
      <c r="D91" s="547"/>
      <c r="E91" s="547"/>
      <c r="F91" s="547"/>
      <c r="G91" s="272">
        <v>21996</v>
      </c>
      <c r="H91" s="272">
        <v>21996</v>
      </c>
      <c r="I91" s="272">
        <v>6432</v>
      </c>
      <c r="J91" s="169">
        <f t="shared" si="130"/>
        <v>0.28999999999999998</v>
      </c>
      <c r="K91" s="272">
        <v>1626</v>
      </c>
      <c r="L91" s="150">
        <f t="shared" si="131"/>
        <v>7.0000000000000007E-2</v>
      </c>
      <c r="M91" s="150">
        <f t="shared" si="132"/>
        <v>0.25</v>
      </c>
      <c r="N91" s="272">
        <f>H91</f>
        <v>21996</v>
      </c>
      <c r="O91" s="272">
        <f>H91-N91</f>
        <v>0</v>
      </c>
      <c r="P91" s="123">
        <f t="shared" si="133"/>
        <v>1</v>
      </c>
      <c r="Q91" s="322"/>
      <c r="R91" s="322"/>
      <c r="S91" s="569"/>
      <c r="CG91" s="160"/>
      <c r="CJ91" s="38"/>
      <c r="CT91" s="182">
        <f t="shared" si="122"/>
        <v>21996</v>
      </c>
      <c r="CU91" s="38" t="b">
        <f t="shared" si="123"/>
        <v>1</v>
      </c>
    </row>
    <row r="92" spans="1:99" s="34" customFormat="1" ht="30.75" customHeight="1" x14ac:dyDescent="0.35">
      <c r="A92" s="133"/>
      <c r="B92" s="553" t="s">
        <v>19</v>
      </c>
      <c r="C92" s="553"/>
      <c r="D92" s="547"/>
      <c r="E92" s="547"/>
      <c r="F92" s="547"/>
      <c r="G92" s="272"/>
      <c r="H92" s="272"/>
      <c r="I92" s="272"/>
      <c r="J92" s="201" t="e">
        <f t="shared" si="130"/>
        <v>#DIV/0!</v>
      </c>
      <c r="K92" s="171"/>
      <c r="L92" s="154" t="e">
        <f t="shared" si="131"/>
        <v>#DIV/0!</v>
      </c>
      <c r="M92" s="154" t="e">
        <f t="shared" si="132"/>
        <v>#DIV/0!</v>
      </c>
      <c r="N92" s="272"/>
      <c r="O92" s="272"/>
      <c r="P92" s="122" t="e">
        <f t="shared" si="133"/>
        <v>#DIV/0!</v>
      </c>
      <c r="Q92" s="321"/>
      <c r="R92" s="321"/>
      <c r="S92" s="569"/>
      <c r="CG92" s="160"/>
      <c r="CJ92" s="38"/>
      <c r="CT92" s="182">
        <f t="shared" si="122"/>
        <v>0</v>
      </c>
      <c r="CU92" s="38" t="b">
        <f t="shared" si="123"/>
        <v>1</v>
      </c>
    </row>
    <row r="93" spans="1:99" s="34" customFormat="1" ht="30.75" customHeight="1" x14ac:dyDescent="0.35">
      <c r="A93" s="133"/>
      <c r="B93" s="553" t="s">
        <v>22</v>
      </c>
      <c r="C93" s="553"/>
      <c r="D93" s="547"/>
      <c r="E93" s="547"/>
      <c r="F93" s="547"/>
      <c r="G93" s="272"/>
      <c r="H93" s="272"/>
      <c r="I93" s="272"/>
      <c r="J93" s="201" t="e">
        <f t="shared" si="130"/>
        <v>#DIV/0!</v>
      </c>
      <c r="K93" s="171"/>
      <c r="L93" s="154" t="e">
        <f t="shared" si="131"/>
        <v>#DIV/0!</v>
      </c>
      <c r="M93" s="154" t="e">
        <f t="shared" si="132"/>
        <v>#DIV/0!</v>
      </c>
      <c r="N93" s="272"/>
      <c r="O93" s="272"/>
      <c r="P93" s="122" t="e">
        <f t="shared" si="133"/>
        <v>#DIV/0!</v>
      </c>
      <c r="Q93" s="321"/>
      <c r="R93" s="321"/>
      <c r="S93" s="569"/>
      <c r="CG93" s="160"/>
      <c r="CJ93" s="38"/>
      <c r="CT93" s="182">
        <f t="shared" si="122"/>
        <v>0</v>
      </c>
      <c r="CU93" s="38" t="b">
        <f t="shared" si="123"/>
        <v>1</v>
      </c>
    </row>
    <row r="94" spans="1:99" s="34" customFormat="1" ht="30.75" customHeight="1" x14ac:dyDescent="0.35">
      <c r="A94" s="135"/>
      <c r="B94" s="553" t="s">
        <v>11</v>
      </c>
      <c r="C94" s="553"/>
      <c r="D94" s="547"/>
      <c r="E94" s="547"/>
      <c r="F94" s="547"/>
      <c r="G94" s="272"/>
      <c r="H94" s="272"/>
      <c r="I94" s="272"/>
      <c r="J94" s="201" t="e">
        <f t="shared" si="130"/>
        <v>#DIV/0!</v>
      </c>
      <c r="K94" s="171"/>
      <c r="L94" s="154" t="e">
        <f t="shared" si="131"/>
        <v>#DIV/0!</v>
      </c>
      <c r="M94" s="154" t="e">
        <f t="shared" si="132"/>
        <v>#DIV/0!</v>
      </c>
      <c r="N94" s="272"/>
      <c r="O94" s="272"/>
      <c r="P94" s="122" t="e">
        <f t="shared" si="133"/>
        <v>#DIV/0!</v>
      </c>
      <c r="Q94" s="137"/>
      <c r="R94" s="137"/>
      <c r="S94" s="570"/>
      <c r="CG94" s="160"/>
      <c r="CJ94" s="38"/>
      <c r="CT94" s="182">
        <f t="shared" si="122"/>
        <v>0</v>
      </c>
      <c r="CU94" s="38" t="b">
        <f t="shared" si="123"/>
        <v>1</v>
      </c>
    </row>
    <row r="95" spans="1:99" s="35" customFormat="1" ht="46.5" x14ac:dyDescent="0.35">
      <c r="A95" s="132" t="s">
        <v>219</v>
      </c>
      <c r="B95" s="120" t="s">
        <v>190</v>
      </c>
      <c r="C95" s="155" t="s">
        <v>17</v>
      </c>
      <c r="D95" s="271">
        <f t="shared" ref="D95:I95" si="134">SUM(D96:D100)</f>
        <v>0</v>
      </c>
      <c r="E95" s="271">
        <f t="shared" si="134"/>
        <v>0</v>
      </c>
      <c r="F95" s="271">
        <f t="shared" si="134"/>
        <v>0</v>
      </c>
      <c r="G95" s="271">
        <f>SUM(G96:G100)</f>
        <v>11038.76</v>
      </c>
      <c r="H95" s="271">
        <f t="shared" si="134"/>
        <v>11038.76</v>
      </c>
      <c r="I95" s="271">
        <f t="shared" si="134"/>
        <v>0</v>
      </c>
      <c r="J95" s="266">
        <f>I95/H95</f>
        <v>0</v>
      </c>
      <c r="K95" s="267">
        <f>SUM(K96:K100)</f>
        <v>0</v>
      </c>
      <c r="L95" s="174">
        <f>K95/H95</f>
        <v>0</v>
      </c>
      <c r="M95" s="174" t="e">
        <f t="shared" ref="M95:M112" si="135">K95/I95</f>
        <v>#DIV/0!</v>
      </c>
      <c r="N95" s="271">
        <f t="shared" ref="N95:O95" si="136">SUM(N96:N100)</f>
        <v>11038.76</v>
      </c>
      <c r="O95" s="271">
        <f t="shared" si="136"/>
        <v>0</v>
      </c>
      <c r="P95" s="121">
        <f t="shared" ref="P95:P124" si="137">N95/H95</f>
        <v>1</v>
      </c>
      <c r="Q95" s="318"/>
      <c r="R95" s="318"/>
      <c r="S95" s="568"/>
      <c r="CJ95" s="38" t="b">
        <f t="shared" ref="CJ95:CJ126" si="138">N95+O95=H95</f>
        <v>1</v>
      </c>
      <c r="CT95" s="182">
        <f t="shared" si="122"/>
        <v>11038.76</v>
      </c>
      <c r="CU95" s="38" t="b">
        <f t="shared" si="123"/>
        <v>1</v>
      </c>
    </row>
    <row r="96" spans="1:99" s="34" customFormat="1" ht="30.75" customHeight="1" x14ac:dyDescent="0.35">
      <c r="A96" s="133"/>
      <c r="B96" s="153" t="s">
        <v>10</v>
      </c>
      <c r="C96" s="376"/>
      <c r="D96" s="424"/>
      <c r="E96" s="424"/>
      <c r="F96" s="424"/>
      <c r="G96" s="424">
        <f>G102+G108</f>
        <v>0</v>
      </c>
      <c r="H96" s="424">
        <f t="shared" ref="H96:I96" si="139">H102+H108</f>
        <v>0</v>
      </c>
      <c r="I96" s="424">
        <f t="shared" si="139"/>
        <v>0</v>
      </c>
      <c r="J96" s="201" t="e">
        <f>I96/H96</f>
        <v>#DIV/0!</v>
      </c>
      <c r="K96" s="171">
        <f t="shared" ref="K96" si="140">K102+K108</f>
        <v>0</v>
      </c>
      <c r="L96" s="154" t="e">
        <f t="shared" ref="L96:L100" si="141">K96/H96</f>
        <v>#DIV/0!</v>
      </c>
      <c r="M96" s="154" t="e">
        <f t="shared" si="135"/>
        <v>#DIV/0!</v>
      </c>
      <c r="N96" s="424">
        <f>N102+N108</f>
        <v>0</v>
      </c>
      <c r="O96" s="424">
        <f>H96-N96</f>
        <v>0</v>
      </c>
      <c r="P96" s="122" t="e">
        <f t="shared" si="137"/>
        <v>#DIV/0!</v>
      </c>
      <c r="Q96" s="321"/>
      <c r="R96" s="321"/>
      <c r="S96" s="569"/>
      <c r="CJ96" s="38" t="b">
        <f t="shared" si="138"/>
        <v>1</v>
      </c>
      <c r="CT96" s="182">
        <f t="shared" si="122"/>
        <v>0</v>
      </c>
      <c r="CU96" s="38" t="b">
        <f t="shared" si="123"/>
        <v>1</v>
      </c>
    </row>
    <row r="97" spans="1:99" s="34" customFormat="1" ht="30.75" customHeight="1" x14ac:dyDescent="0.35">
      <c r="A97" s="133"/>
      <c r="B97" s="153" t="s">
        <v>8</v>
      </c>
      <c r="C97" s="376"/>
      <c r="D97" s="424"/>
      <c r="E97" s="424"/>
      <c r="F97" s="424"/>
      <c r="G97" s="424">
        <f t="shared" ref="G97:I97" si="142">G103+G109</f>
        <v>0</v>
      </c>
      <c r="H97" s="424">
        <f t="shared" si="142"/>
        <v>0</v>
      </c>
      <c r="I97" s="424">
        <f t="shared" si="142"/>
        <v>0</v>
      </c>
      <c r="J97" s="201" t="e">
        <f>I97/H97</f>
        <v>#DIV/0!</v>
      </c>
      <c r="K97" s="171">
        <f t="shared" ref="K97" si="143">K103+K109</f>
        <v>0</v>
      </c>
      <c r="L97" s="154" t="e">
        <f t="shared" si="141"/>
        <v>#DIV/0!</v>
      </c>
      <c r="M97" s="154" t="e">
        <f t="shared" si="135"/>
        <v>#DIV/0!</v>
      </c>
      <c r="N97" s="424">
        <f t="shared" ref="N97:N100" si="144">N103+N109</f>
        <v>0</v>
      </c>
      <c r="O97" s="424">
        <f t="shared" ref="O97:O100" si="145">H97-N97</f>
        <v>0</v>
      </c>
      <c r="P97" s="122" t="e">
        <f t="shared" si="137"/>
        <v>#DIV/0!</v>
      </c>
      <c r="Q97" s="321"/>
      <c r="R97" s="321"/>
      <c r="S97" s="569"/>
      <c r="CJ97" s="38" t="b">
        <f t="shared" si="138"/>
        <v>1</v>
      </c>
      <c r="CT97" s="182">
        <f t="shared" si="122"/>
        <v>0</v>
      </c>
      <c r="CU97" s="38" t="b">
        <f t="shared" si="123"/>
        <v>1</v>
      </c>
    </row>
    <row r="98" spans="1:99" s="34" customFormat="1" ht="30.75" customHeight="1" x14ac:dyDescent="0.35">
      <c r="A98" s="133"/>
      <c r="B98" s="153" t="s">
        <v>19</v>
      </c>
      <c r="C98" s="376"/>
      <c r="D98" s="424"/>
      <c r="E98" s="424"/>
      <c r="F98" s="424"/>
      <c r="G98" s="424">
        <f t="shared" ref="G98:I98" si="146">G104+G110</f>
        <v>0</v>
      </c>
      <c r="H98" s="424">
        <f t="shared" si="146"/>
        <v>0</v>
      </c>
      <c r="I98" s="424">
        <f t="shared" si="146"/>
        <v>0</v>
      </c>
      <c r="J98" s="201" t="e">
        <f t="shared" ref="J98:J100" si="147">I98/H98</f>
        <v>#DIV/0!</v>
      </c>
      <c r="K98" s="171">
        <f t="shared" ref="K98" si="148">K104+K110</f>
        <v>0</v>
      </c>
      <c r="L98" s="154" t="e">
        <f t="shared" si="141"/>
        <v>#DIV/0!</v>
      </c>
      <c r="M98" s="154" t="e">
        <f t="shared" si="135"/>
        <v>#DIV/0!</v>
      </c>
      <c r="N98" s="424">
        <f t="shared" si="144"/>
        <v>0</v>
      </c>
      <c r="O98" s="424">
        <f t="shared" si="145"/>
        <v>0</v>
      </c>
      <c r="P98" s="122" t="e">
        <f t="shared" si="137"/>
        <v>#DIV/0!</v>
      </c>
      <c r="Q98" s="321"/>
      <c r="R98" s="321"/>
      <c r="S98" s="569"/>
      <c r="CG98" s="181"/>
      <c r="CJ98" s="38" t="b">
        <f t="shared" si="138"/>
        <v>1</v>
      </c>
      <c r="CT98" s="182">
        <f t="shared" si="122"/>
        <v>0</v>
      </c>
      <c r="CU98" s="38" t="b">
        <f t="shared" si="123"/>
        <v>1</v>
      </c>
    </row>
    <row r="99" spans="1:99" s="34" customFormat="1" ht="30.75" customHeight="1" x14ac:dyDescent="0.35">
      <c r="A99" s="133"/>
      <c r="B99" s="153" t="s">
        <v>22</v>
      </c>
      <c r="C99" s="376"/>
      <c r="D99" s="424"/>
      <c r="E99" s="424"/>
      <c r="F99" s="424"/>
      <c r="G99" s="424">
        <f t="shared" ref="G99:I99" si="149">G105+G111</f>
        <v>11038.76</v>
      </c>
      <c r="H99" s="424">
        <f t="shared" si="149"/>
        <v>11038.76</v>
      </c>
      <c r="I99" s="424">
        <f t="shared" si="149"/>
        <v>0</v>
      </c>
      <c r="J99" s="201">
        <f t="shared" si="147"/>
        <v>0</v>
      </c>
      <c r="K99" s="171">
        <f t="shared" ref="K99" si="150">K105+K111</f>
        <v>0</v>
      </c>
      <c r="L99" s="154">
        <f t="shared" si="141"/>
        <v>0</v>
      </c>
      <c r="M99" s="154" t="e">
        <f t="shared" si="135"/>
        <v>#DIV/0!</v>
      </c>
      <c r="N99" s="424">
        <f t="shared" si="144"/>
        <v>11038.76</v>
      </c>
      <c r="O99" s="424">
        <f t="shared" si="145"/>
        <v>0</v>
      </c>
      <c r="P99" s="123">
        <f t="shared" si="137"/>
        <v>1</v>
      </c>
      <c r="Q99" s="322"/>
      <c r="R99" s="322"/>
      <c r="S99" s="569"/>
      <c r="CJ99" s="38" t="b">
        <f t="shared" si="138"/>
        <v>1</v>
      </c>
      <c r="CT99" s="182">
        <f t="shared" si="122"/>
        <v>11038.76</v>
      </c>
      <c r="CU99" s="38" t="b">
        <f t="shared" si="123"/>
        <v>1</v>
      </c>
    </row>
    <row r="100" spans="1:99" s="34" customFormat="1" ht="30.75" customHeight="1" x14ac:dyDescent="0.35">
      <c r="A100" s="135"/>
      <c r="B100" s="153" t="s">
        <v>11</v>
      </c>
      <c r="C100" s="376"/>
      <c r="D100" s="424"/>
      <c r="E100" s="424"/>
      <c r="F100" s="424"/>
      <c r="G100" s="424">
        <f t="shared" ref="G100:I100" si="151">G106+G112</f>
        <v>0</v>
      </c>
      <c r="H100" s="424">
        <f t="shared" si="151"/>
        <v>0</v>
      </c>
      <c r="I100" s="424">
        <f t="shared" si="151"/>
        <v>0</v>
      </c>
      <c r="J100" s="201" t="e">
        <f t="shared" si="147"/>
        <v>#DIV/0!</v>
      </c>
      <c r="K100" s="171">
        <f t="shared" ref="K100" si="152">K106+K112</f>
        <v>0</v>
      </c>
      <c r="L100" s="154" t="e">
        <f t="shared" si="141"/>
        <v>#DIV/0!</v>
      </c>
      <c r="M100" s="154" t="e">
        <f t="shared" si="135"/>
        <v>#DIV/0!</v>
      </c>
      <c r="N100" s="424">
        <f t="shared" si="144"/>
        <v>0</v>
      </c>
      <c r="O100" s="424">
        <f t="shared" si="145"/>
        <v>0</v>
      </c>
      <c r="P100" s="122" t="e">
        <f t="shared" si="137"/>
        <v>#DIV/0!</v>
      </c>
      <c r="Q100" s="137"/>
      <c r="R100" s="137"/>
      <c r="S100" s="570"/>
      <c r="CJ100" s="38" t="b">
        <f t="shared" si="138"/>
        <v>1</v>
      </c>
      <c r="CT100" s="182">
        <f t="shared" si="122"/>
        <v>0</v>
      </c>
      <c r="CU100" s="38" t="b">
        <f t="shared" si="123"/>
        <v>1</v>
      </c>
    </row>
    <row r="101" spans="1:99" s="35" customFormat="1" ht="55.5" customHeight="1" x14ac:dyDescent="0.35">
      <c r="A101" s="200" t="s">
        <v>220</v>
      </c>
      <c r="B101" s="516" t="s">
        <v>385</v>
      </c>
      <c r="C101" s="155"/>
      <c r="D101" s="272">
        <f t="shared" ref="D101:I101" si="153">SUM(D102:D106)</f>
        <v>0</v>
      </c>
      <c r="E101" s="272">
        <f t="shared" si="153"/>
        <v>0</v>
      </c>
      <c r="F101" s="272">
        <f t="shared" si="153"/>
        <v>0</v>
      </c>
      <c r="G101" s="272">
        <f t="shared" si="153"/>
        <v>8033.38</v>
      </c>
      <c r="H101" s="272">
        <f t="shared" si="153"/>
        <v>8033.38</v>
      </c>
      <c r="I101" s="272">
        <f t="shared" si="153"/>
        <v>0</v>
      </c>
      <c r="J101" s="130">
        <f>I101/H101</f>
        <v>0</v>
      </c>
      <c r="K101" s="272">
        <f>SUM(K102:K106)</f>
        <v>0</v>
      </c>
      <c r="L101" s="123">
        <f>K101/H101</f>
        <v>0</v>
      </c>
      <c r="M101" s="122" t="e">
        <f t="shared" si="135"/>
        <v>#DIV/0!</v>
      </c>
      <c r="N101" s="271">
        <f>SUM(N102:N106)</f>
        <v>8033.38</v>
      </c>
      <c r="O101" s="424">
        <f t="shared" ref="O101:O112" si="154">H101-N101</f>
        <v>0</v>
      </c>
      <c r="P101" s="534">
        <f t="shared" si="137"/>
        <v>1</v>
      </c>
      <c r="Q101" s="534"/>
      <c r="R101" s="534"/>
      <c r="S101" s="626" t="s">
        <v>238</v>
      </c>
      <c r="CJ101" s="38" t="b">
        <f t="shared" si="138"/>
        <v>1</v>
      </c>
      <c r="CT101" s="182">
        <f t="shared" si="122"/>
        <v>8033.38</v>
      </c>
      <c r="CU101" s="38" t="b">
        <f t="shared" si="123"/>
        <v>1</v>
      </c>
    </row>
    <row r="102" spans="1:99" s="34" customFormat="1" ht="30.75" customHeight="1" x14ac:dyDescent="0.35">
      <c r="A102" s="198"/>
      <c r="B102" s="376" t="s">
        <v>10</v>
      </c>
      <c r="C102" s="376"/>
      <c r="D102" s="424"/>
      <c r="E102" s="424"/>
      <c r="F102" s="424"/>
      <c r="G102" s="424"/>
      <c r="H102" s="268"/>
      <c r="I102" s="424"/>
      <c r="J102" s="129" t="e">
        <f t="shared" ref="J102:J106" si="155">I102/H102</f>
        <v>#DIV/0!</v>
      </c>
      <c r="K102" s="125"/>
      <c r="L102" s="122" t="e">
        <f t="shared" ref="L102:L106" si="156">K102/H102</f>
        <v>#DIV/0!</v>
      </c>
      <c r="M102" s="122" t="e">
        <f t="shared" si="135"/>
        <v>#DIV/0!</v>
      </c>
      <c r="N102" s="424"/>
      <c r="O102" s="424">
        <f t="shared" si="154"/>
        <v>0</v>
      </c>
      <c r="P102" s="154" t="e">
        <f t="shared" si="137"/>
        <v>#DIV/0!</v>
      </c>
      <c r="Q102" s="154"/>
      <c r="R102" s="154"/>
      <c r="S102" s="626"/>
      <c r="CJ102" s="38" t="b">
        <f t="shared" si="138"/>
        <v>1</v>
      </c>
      <c r="CT102" s="182">
        <f t="shared" si="122"/>
        <v>0</v>
      </c>
      <c r="CU102" s="38" t="b">
        <f t="shared" si="123"/>
        <v>1</v>
      </c>
    </row>
    <row r="103" spans="1:99" s="34" customFormat="1" ht="30.75" customHeight="1" x14ac:dyDescent="0.35">
      <c r="A103" s="198"/>
      <c r="B103" s="376" t="s">
        <v>8</v>
      </c>
      <c r="C103" s="376"/>
      <c r="D103" s="424"/>
      <c r="E103" s="424"/>
      <c r="F103" s="424"/>
      <c r="G103" s="424"/>
      <c r="H103" s="424"/>
      <c r="I103" s="424"/>
      <c r="J103" s="129" t="e">
        <f t="shared" si="155"/>
        <v>#DIV/0!</v>
      </c>
      <c r="K103" s="125"/>
      <c r="L103" s="122" t="e">
        <f t="shared" si="156"/>
        <v>#DIV/0!</v>
      </c>
      <c r="M103" s="122" t="e">
        <f t="shared" si="135"/>
        <v>#DIV/0!</v>
      </c>
      <c r="N103" s="424">
        <f>H103</f>
        <v>0</v>
      </c>
      <c r="O103" s="424">
        <f t="shared" si="154"/>
        <v>0</v>
      </c>
      <c r="P103" s="154" t="e">
        <f t="shared" si="137"/>
        <v>#DIV/0!</v>
      </c>
      <c r="Q103" s="154"/>
      <c r="R103" s="154"/>
      <c r="S103" s="626"/>
      <c r="CJ103" s="38" t="b">
        <f t="shared" si="138"/>
        <v>1</v>
      </c>
      <c r="CT103" s="182">
        <f t="shared" si="122"/>
        <v>0</v>
      </c>
      <c r="CU103" s="38" t="b">
        <f t="shared" si="123"/>
        <v>1</v>
      </c>
    </row>
    <row r="104" spans="1:99" s="34" customFormat="1" ht="30.75" customHeight="1" x14ac:dyDescent="0.35">
      <c r="A104" s="198"/>
      <c r="B104" s="376" t="s">
        <v>19</v>
      </c>
      <c r="C104" s="376"/>
      <c r="D104" s="424"/>
      <c r="E104" s="424"/>
      <c r="F104" s="424"/>
      <c r="G104" s="424"/>
      <c r="H104" s="424"/>
      <c r="I104" s="424"/>
      <c r="J104" s="129" t="e">
        <f>I104/H104</f>
        <v>#DIV/0!</v>
      </c>
      <c r="K104" s="125"/>
      <c r="L104" s="122" t="e">
        <f>K104/H104</f>
        <v>#DIV/0!</v>
      </c>
      <c r="M104" s="122" t="e">
        <f t="shared" si="135"/>
        <v>#DIV/0!</v>
      </c>
      <c r="N104" s="424"/>
      <c r="O104" s="424">
        <f t="shared" si="154"/>
        <v>0</v>
      </c>
      <c r="P104" s="154" t="e">
        <f>N104/H104</f>
        <v>#DIV/0!</v>
      </c>
      <c r="Q104" s="154"/>
      <c r="R104" s="154"/>
      <c r="S104" s="626"/>
      <c r="CG104" s="181"/>
      <c r="CJ104" s="38" t="b">
        <f t="shared" si="138"/>
        <v>1</v>
      </c>
      <c r="CT104" s="182">
        <f t="shared" si="122"/>
        <v>0</v>
      </c>
      <c r="CU104" s="38" t="b">
        <f t="shared" si="123"/>
        <v>1</v>
      </c>
    </row>
    <row r="105" spans="1:99" s="34" customFormat="1" ht="30.75" customHeight="1" x14ac:dyDescent="0.35">
      <c r="A105" s="198"/>
      <c r="B105" s="376" t="s">
        <v>22</v>
      </c>
      <c r="C105" s="376"/>
      <c r="D105" s="424"/>
      <c r="E105" s="424"/>
      <c r="F105" s="424"/>
      <c r="G105" s="424">
        <v>8033.38</v>
      </c>
      <c r="H105" s="424">
        <v>8033.38</v>
      </c>
      <c r="I105" s="424"/>
      <c r="J105" s="130">
        <f>I105/H105</f>
        <v>0</v>
      </c>
      <c r="K105" s="424"/>
      <c r="L105" s="123">
        <f>K105/H105</f>
        <v>0</v>
      </c>
      <c r="M105" s="122" t="e">
        <f t="shared" si="135"/>
        <v>#DIV/0!</v>
      </c>
      <c r="N105" s="424">
        <f>H105</f>
        <v>8033.38</v>
      </c>
      <c r="O105" s="424">
        <f t="shared" si="154"/>
        <v>0</v>
      </c>
      <c r="P105" s="150">
        <f>N105/H105</f>
        <v>1</v>
      </c>
      <c r="Q105" s="150"/>
      <c r="R105" s="150"/>
      <c r="S105" s="626"/>
      <c r="CJ105" s="38" t="b">
        <f t="shared" si="138"/>
        <v>1</v>
      </c>
      <c r="CT105" s="182">
        <f t="shared" si="122"/>
        <v>8033.38</v>
      </c>
      <c r="CU105" s="38" t="b">
        <f t="shared" si="123"/>
        <v>1</v>
      </c>
    </row>
    <row r="106" spans="1:99" s="34" customFormat="1" ht="30.75" customHeight="1" x14ac:dyDescent="0.35">
      <c r="A106" s="360"/>
      <c r="B106" s="376" t="s">
        <v>11</v>
      </c>
      <c r="C106" s="376"/>
      <c r="D106" s="424"/>
      <c r="E106" s="424"/>
      <c r="F106" s="424"/>
      <c r="G106" s="424"/>
      <c r="H106" s="268"/>
      <c r="I106" s="424"/>
      <c r="J106" s="129" t="e">
        <f t="shared" si="155"/>
        <v>#DIV/0!</v>
      </c>
      <c r="K106" s="125"/>
      <c r="L106" s="122" t="e">
        <f t="shared" si="156"/>
        <v>#DIV/0!</v>
      </c>
      <c r="M106" s="122" t="e">
        <f t="shared" si="135"/>
        <v>#DIV/0!</v>
      </c>
      <c r="N106" s="424"/>
      <c r="O106" s="424">
        <f t="shared" si="154"/>
        <v>0</v>
      </c>
      <c r="P106" s="154" t="e">
        <f t="shared" si="137"/>
        <v>#DIV/0!</v>
      </c>
      <c r="Q106" s="154"/>
      <c r="R106" s="154"/>
      <c r="S106" s="626"/>
      <c r="CJ106" s="38" t="b">
        <f t="shared" si="138"/>
        <v>1</v>
      </c>
      <c r="CT106" s="182">
        <f t="shared" si="122"/>
        <v>0</v>
      </c>
      <c r="CU106" s="38" t="b">
        <f t="shared" si="123"/>
        <v>1</v>
      </c>
    </row>
    <row r="107" spans="1:99" s="35" customFormat="1" ht="57.75" customHeight="1" x14ac:dyDescent="0.35">
      <c r="A107" s="200" t="s">
        <v>240</v>
      </c>
      <c r="B107" s="516" t="s">
        <v>386</v>
      </c>
      <c r="C107" s="155"/>
      <c r="D107" s="272">
        <f t="shared" ref="D107:I107" si="157">SUM(D108:D112)</f>
        <v>0</v>
      </c>
      <c r="E107" s="272">
        <f t="shared" si="157"/>
        <v>0</v>
      </c>
      <c r="F107" s="272">
        <f t="shared" si="157"/>
        <v>0</v>
      </c>
      <c r="G107" s="272">
        <f t="shared" si="157"/>
        <v>3005.38</v>
      </c>
      <c r="H107" s="272">
        <f t="shared" si="157"/>
        <v>3005.38</v>
      </c>
      <c r="I107" s="272">
        <f t="shared" si="157"/>
        <v>0</v>
      </c>
      <c r="J107" s="130">
        <f>I107/H107</f>
        <v>0</v>
      </c>
      <c r="K107" s="424">
        <f>SUM(K108:K112)</f>
        <v>0</v>
      </c>
      <c r="L107" s="123">
        <f>K107/H107</f>
        <v>0</v>
      </c>
      <c r="M107" s="122" t="e">
        <f t="shared" si="135"/>
        <v>#DIV/0!</v>
      </c>
      <c r="N107" s="271">
        <f>SUM(N108:N112)</f>
        <v>3005.38</v>
      </c>
      <c r="O107" s="424">
        <f t="shared" si="154"/>
        <v>0</v>
      </c>
      <c r="P107" s="534">
        <f t="shared" si="137"/>
        <v>1</v>
      </c>
      <c r="Q107" s="535"/>
      <c r="R107" s="535"/>
      <c r="S107" s="573" t="s">
        <v>239</v>
      </c>
      <c r="CJ107" s="38" t="b">
        <f t="shared" si="138"/>
        <v>1</v>
      </c>
      <c r="CT107" s="182">
        <f t="shared" si="122"/>
        <v>3005.38</v>
      </c>
      <c r="CU107" s="38" t="b">
        <f t="shared" si="123"/>
        <v>1</v>
      </c>
    </row>
    <row r="108" spans="1:99" s="34" customFormat="1" ht="30.75" customHeight="1" x14ac:dyDescent="0.35">
      <c r="A108" s="198"/>
      <c r="B108" s="376" t="s">
        <v>10</v>
      </c>
      <c r="C108" s="376"/>
      <c r="D108" s="424"/>
      <c r="E108" s="424"/>
      <c r="F108" s="424"/>
      <c r="G108" s="424"/>
      <c r="H108" s="268"/>
      <c r="I108" s="424"/>
      <c r="J108" s="129" t="e">
        <f t="shared" ref="J108:J112" si="158">I108/H108</f>
        <v>#DIV/0!</v>
      </c>
      <c r="K108" s="125"/>
      <c r="L108" s="122" t="e">
        <f t="shared" ref="L108:L112" si="159">K108/H108</f>
        <v>#DIV/0!</v>
      </c>
      <c r="M108" s="122" t="e">
        <f t="shared" si="135"/>
        <v>#DIV/0!</v>
      </c>
      <c r="N108" s="424"/>
      <c r="O108" s="424">
        <f t="shared" si="154"/>
        <v>0</v>
      </c>
      <c r="P108" s="154" t="e">
        <f t="shared" si="137"/>
        <v>#DIV/0!</v>
      </c>
      <c r="Q108" s="323"/>
      <c r="R108" s="323"/>
      <c r="S108" s="571"/>
      <c r="CJ108" s="38" t="b">
        <f t="shared" si="138"/>
        <v>1</v>
      </c>
      <c r="CT108" s="182">
        <f t="shared" si="122"/>
        <v>0</v>
      </c>
      <c r="CU108" s="38" t="b">
        <f t="shared" si="123"/>
        <v>1</v>
      </c>
    </row>
    <row r="109" spans="1:99" s="34" customFormat="1" ht="30.75" customHeight="1" x14ac:dyDescent="0.35">
      <c r="A109" s="198"/>
      <c r="B109" s="376" t="s">
        <v>8</v>
      </c>
      <c r="C109" s="376"/>
      <c r="D109" s="424"/>
      <c r="E109" s="424"/>
      <c r="F109" s="424"/>
      <c r="G109" s="424"/>
      <c r="H109" s="424"/>
      <c r="I109" s="424"/>
      <c r="J109" s="129" t="e">
        <f t="shared" si="158"/>
        <v>#DIV/0!</v>
      </c>
      <c r="K109" s="424"/>
      <c r="L109" s="122" t="e">
        <f t="shared" si="159"/>
        <v>#DIV/0!</v>
      </c>
      <c r="M109" s="122" t="e">
        <f t="shared" si="135"/>
        <v>#DIV/0!</v>
      </c>
      <c r="N109" s="424">
        <f>H109</f>
        <v>0</v>
      </c>
      <c r="O109" s="424">
        <f t="shared" si="154"/>
        <v>0</v>
      </c>
      <c r="P109" s="154" t="e">
        <f t="shared" si="137"/>
        <v>#DIV/0!</v>
      </c>
      <c r="Q109" s="323"/>
      <c r="R109" s="323"/>
      <c r="S109" s="571"/>
      <c r="CJ109" s="38" t="b">
        <f t="shared" si="138"/>
        <v>1</v>
      </c>
      <c r="CT109" s="182">
        <f t="shared" si="122"/>
        <v>0</v>
      </c>
      <c r="CU109" s="38" t="b">
        <f t="shared" si="123"/>
        <v>1</v>
      </c>
    </row>
    <row r="110" spans="1:99" s="34" customFormat="1" ht="30.75" customHeight="1" x14ac:dyDescent="0.35">
      <c r="A110" s="198"/>
      <c r="B110" s="376" t="s">
        <v>19</v>
      </c>
      <c r="C110" s="376"/>
      <c r="D110" s="424"/>
      <c r="E110" s="424"/>
      <c r="F110" s="424"/>
      <c r="G110" s="424"/>
      <c r="H110" s="424"/>
      <c r="I110" s="424"/>
      <c r="J110" s="129" t="e">
        <f t="shared" si="158"/>
        <v>#DIV/0!</v>
      </c>
      <c r="K110" s="125"/>
      <c r="L110" s="122" t="e">
        <f t="shared" si="159"/>
        <v>#DIV/0!</v>
      </c>
      <c r="M110" s="122" t="e">
        <f t="shared" si="135"/>
        <v>#DIV/0!</v>
      </c>
      <c r="N110" s="424"/>
      <c r="O110" s="424">
        <f t="shared" si="154"/>
        <v>0</v>
      </c>
      <c r="P110" s="154" t="e">
        <f t="shared" si="137"/>
        <v>#DIV/0!</v>
      </c>
      <c r="Q110" s="323"/>
      <c r="R110" s="323"/>
      <c r="S110" s="571"/>
      <c r="CG110" s="181"/>
      <c r="CJ110" s="38" t="b">
        <f t="shared" si="138"/>
        <v>1</v>
      </c>
      <c r="CT110" s="182">
        <f t="shared" si="122"/>
        <v>0</v>
      </c>
      <c r="CU110" s="38" t="b">
        <f t="shared" si="123"/>
        <v>1</v>
      </c>
    </row>
    <row r="111" spans="1:99" s="34" customFormat="1" ht="30.75" customHeight="1" x14ac:dyDescent="0.35">
      <c r="A111" s="198"/>
      <c r="B111" s="376" t="s">
        <v>22</v>
      </c>
      <c r="C111" s="376"/>
      <c r="D111" s="424"/>
      <c r="E111" s="424"/>
      <c r="F111" s="424"/>
      <c r="G111" s="424">
        <v>3005.38</v>
      </c>
      <c r="H111" s="424">
        <v>3005.38</v>
      </c>
      <c r="I111" s="424"/>
      <c r="J111" s="130">
        <f t="shared" si="158"/>
        <v>0</v>
      </c>
      <c r="K111" s="424"/>
      <c r="L111" s="123">
        <f t="shared" si="159"/>
        <v>0</v>
      </c>
      <c r="M111" s="122" t="e">
        <f t="shared" si="135"/>
        <v>#DIV/0!</v>
      </c>
      <c r="N111" s="424">
        <f>H111</f>
        <v>3005.38</v>
      </c>
      <c r="O111" s="424">
        <f t="shared" si="154"/>
        <v>0</v>
      </c>
      <c r="P111" s="123">
        <f t="shared" si="137"/>
        <v>1</v>
      </c>
      <c r="Q111" s="322"/>
      <c r="R111" s="322"/>
      <c r="S111" s="571"/>
      <c r="CJ111" s="38" t="b">
        <f t="shared" si="138"/>
        <v>1</v>
      </c>
      <c r="CT111" s="182">
        <f t="shared" si="122"/>
        <v>3005.38</v>
      </c>
      <c r="CU111" s="38" t="b">
        <f t="shared" si="123"/>
        <v>1</v>
      </c>
    </row>
    <row r="112" spans="1:99" s="34" customFormat="1" ht="30.75" customHeight="1" x14ac:dyDescent="0.35">
      <c r="A112" s="360"/>
      <c r="B112" s="376" t="s">
        <v>11</v>
      </c>
      <c r="C112" s="376"/>
      <c r="D112" s="424"/>
      <c r="E112" s="424"/>
      <c r="F112" s="424"/>
      <c r="G112" s="424"/>
      <c r="H112" s="268"/>
      <c r="I112" s="424"/>
      <c r="J112" s="129" t="e">
        <f t="shared" si="158"/>
        <v>#DIV/0!</v>
      </c>
      <c r="K112" s="125"/>
      <c r="L112" s="122" t="e">
        <f t="shared" si="159"/>
        <v>#DIV/0!</v>
      </c>
      <c r="M112" s="122" t="e">
        <f t="shared" si="135"/>
        <v>#DIV/0!</v>
      </c>
      <c r="N112" s="424"/>
      <c r="O112" s="424">
        <f t="shared" si="154"/>
        <v>0</v>
      </c>
      <c r="P112" s="122" t="e">
        <f t="shared" si="137"/>
        <v>#DIV/0!</v>
      </c>
      <c r="Q112" s="137"/>
      <c r="R112" s="137"/>
      <c r="S112" s="572"/>
      <c r="CJ112" s="38" t="b">
        <f t="shared" si="138"/>
        <v>1</v>
      </c>
      <c r="CT112" s="182">
        <f t="shared" si="122"/>
        <v>0</v>
      </c>
      <c r="CU112" s="38" t="b">
        <f t="shared" si="123"/>
        <v>1</v>
      </c>
    </row>
    <row r="113" spans="1:99" s="91" customFormat="1" ht="46.5" x14ac:dyDescent="0.35">
      <c r="A113" s="126" t="s">
        <v>69</v>
      </c>
      <c r="B113" s="136" t="s">
        <v>241</v>
      </c>
      <c r="C113" s="118" t="s">
        <v>2</v>
      </c>
      <c r="D113" s="273">
        <f t="shared" ref="D113:I113" si="160">SUM(D114:D118)</f>
        <v>0</v>
      </c>
      <c r="E113" s="273">
        <f t="shared" si="160"/>
        <v>0</v>
      </c>
      <c r="F113" s="273">
        <f t="shared" si="160"/>
        <v>0</v>
      </c>
      <c r="G113" s="273">
        <f t="shared" si="160"/>
        <v>10741.77</v>
      </c>
      <c r="H113" s="273">
        <f t="shared" si="160"/>
        <v>10741.77</v>
      </c>
      <c r="I113" s="273">
        <f t="shared" si="160"/>
        <v>2098.2199999999998</v>
      </c>
      <c r="J113" s="127">
        <f>I113/H113</f>
        <v>0.2</v>
      </c>
      <c r="K113" s="273">
        <f>SUM(K114:K118)</f>
        <v>2098.2199999999998</v>
      </c>
      <c r="L113" s="119">
        <f>K113/H113</f>
        <v>0.2</v>
      </c>
      <c r="M113" s="121">
        <f t="shared" si="86"/>
        <v>1</v>
      </c>
      <c r="N113" s="273">
        <f>SUM(N114:N118)</f>
        <v>10741.77</v>
      </c>
      <c r="O113" s="256">
        <f t="shared" ref="O113" si="161">H113-N113</f>
        <v>0</v>
      </c>
      <c r="P113" s="119">
        <f t="shared" si="137"/>
        <v>1</v>
      </c>
      <c r="Q113" s="324"/>
      <c r="R113" s="324"/>
      <c r="S113" s="573"/>
      <c r="CJ113" s="38" t="b">
        <f t="shared" si="138"/>
        <v>1</v>
      </c>
      <c r="CT113" s="182">
        <f t="shared" si="122"/>
        <v>10741.77</v>
      </c>
      <c r="CU113" s="38" t="b">
        <f t="shared" si="123"/>
        <v>1</v>
      </c>
    </row>
    <row r="114" spans="1:99" s="34" customFormat="1" ht="30.75" customHeight="1" x14ac:dyDescent="0.35">
      <c r="A114" s="128"/>
      <c r="B114" s="376" t="s">
        <v>10</v>
      </c>
      <c r="C114" s="376"/>
      <c r="D114" s="424">
        <f>D120</f>
        <v>0</v>
      </c>
      <c r="E114" s="424">
        <f t="shared" ref="E114:F114" si="162">E120</f>
        <v>0</v>
      </c>
      <c r="F114" s="424">
        <f t="shared" si="162"/>
        <v>0</v>
      </c>
      <c r="G114" s="424">
        <f>G120+G138</f>
        <v>0</v>
      </c>
      <c r="H114" s="424">
        <f t="shared" ref="H114:I114" si="163">H120+H138</f>
        <v>0</v>
      </c>
      <c r="I114" s="424">
        <f t="shared" si="163"/>
        <v>0</v>
      </c>
      <c r="J114" s="201" t="e">
        <f>I114/H114</f>
        <v>#DIV/0!</v>
      </c>
      <c r="K114" s="424">
        <f t="shared" ref="K114" si="164">K120+K138</f>
        <v>0</v>
      </c>
      <c r="L114" s="154" t="e">
        <f>K114/H114</f>
        <v>#DIV/0!</v>
      </c>
      <c r="M114" s="154" t="e">
        <f t="shared" ref="M114:M124" si="165">K114/I114</f>
        <v>#DIV/0!</v>
      </c>
      <c r="N114" s="424">
        <f t="shared" ref="N114:O114" si="166">N120+N138</f>
        <v>0</v>
      </c>
      <c r="O114" s="424">
        <f t="shared" si="166"/>
        <v>0</v>
      </c>
      <c r="P114" s="154" t="e">
        <f t="shared" si="137"/>
        <v>#DIV/0!</v>
      </c>
      <c r="Q114" s="323"/>
      <c r="R114" s="323"/>
      <c r="S114" s="571"/>
      <c r="CJ114" s="38" t="b">
        <f t="shared" si="138"/>
        <v>1</v>
      </c>
      <c r="CT114" s="182">
        <f t="shared" si="122"/>
        <v>0</v>
      </c>
      <c r="CU114" s="38" t="b">
        <f t="shared" si="123"/>
        <v>1</v>
      </c>
    </row>
    <row r="115" spans="1:99" s="34" customFormat="1" ht="30.75" customHeight="1" x14ac:dyDescent="0.35">
      <c r="A115" s="128"/>
      <c r="B115" s="376" t="s">
        <v>8</v>
      </c>
      <c r="C115" s="376"/>
      <c r="D115" s="424">
        <f t="shared" ref="D115:F118" si="167">D121</f>
        <v>0</v>
      </c>
      <c r="E115" s="424">
        <f t="shared" si="167"/>
        <v>0</v>
      </c>
      <c r="F115" s="424">
        <f t="shared" si="167"/>
        <v>0</v>
      </c>
      <c r="G115" s="424">
        <f t="shared" ref="G115:I115" si="168">G121+G139</f>
        <v>0</v>
      </c>
      <c r="H115" s="424">
        <f t="shared" si="168"/>
        <v>0</v>
      </c>
      <c r="I115" s="424">
        <f t="shared" si="168"/>
        <v>0</v>
      </c>
      <c r="J115" s="201" t="e">
        <f t="shared" ref="J115:J118" si="169">I115/H115</f>
        <v>#DIV/0!</v>
      </c>
      <c r="K115" s="424">
        <f t="shared" ref="K115" si="170">K121+K139</f>
        <v>0</v>
      </c>
      <c r="L115" s="154" t="e">
        <f t="shared" ref="L115:L118" si="171">K115/H115</f>
        <v>#DIV/0!</v>
      </c>
      <c r="M115" s="154" t="e">
        <f t="shared" si="165"/>
        <v>#DIV/0!</v>
      </c>
      <c r="N115" s="424">
        <f t="shared" ref="N115:O115" si="172">N121+N139</f>
        <v>0</v>
      </c>
      <c r="O115" s="424">
        <f t="shared" si="172"/>
        <v>0</v>
      </c>
      <c r="P115" s="154" t="e">
        <f t="shared" si="137"/>
        <v>#DIV/0!</v>
      </c>
      <c r="Q115" s="323"/>
      <c r="R115" s="323"/>
      <c r="S115" s="571"/>
      <c r="CJ115" s="38" t="b">
        <f t="shared" si="138"/>
        <v>1</v>
      </c>
      <c r="CT115" s="182">
        <f t="shared" si="122"/>
        <v>0</v>
      </c>
      <c r="CU115" s="38" t="b">
        <f t="shared" si="123"/>
        <v>1</v>
      </c>
    </row>
    <row r="116" spans="1:99" s="34" customFormat="1" ht="30.75" customHeight="1" x14ac:dyDescent="0.35">
      <c r="A116" s="128"/>
      <c r="B116" s="376" t="s">
        <v>19</v>
      </c>
      <c r="C116" s="376"/>
      <c r="D116" s="424">
        <f t="shared" si="167"/>
        <v>0</v>
      </c>
      <c r="E116" s="424">
        <f t="shared" si="167"/>
        <v>0</v>
      </c>
      <c r="F116" s="424">
        <f t="shared" si="167"/>
        <v>0</v>
      </c>
      <c r="G116" s="424">
        <f>G122+G140</f>
        <v>10741.77</v>
      </c>
      <c r="H116" s="424">
        <f t="shared" ref="H116:I116" si="173">H122+H140</f>
        <v>10741.77</v>
      </c>
      <c r="I116" s="424">
        <f t="shared" si="173"/>
        <v>2098.2199999999998</v>
      </c>
      <c r="J116" s="169">
        <f t="shared" si="169"/>
        <v>0.2</v>
      </c>
      <c r="K116" s="424">
        <f t="shared" ref="K116" si="174">K122+K140</f>
        <v>2098.2199999999998</v>
      </c>
      <c r="L116" s="150">
        <f t="shared" si="171"/>
        <v>0.2</v>
      </c>
      <c r="M116" s="150">
        <f t="shared" si="165"/>
        <v>1</v>
      </c>
      <c r="N116" s="424">
        <f t="shared" ref="N116:O116" si="175">N122+N140</f>
        <v>10741.77</v>
      </c>
      <c r="O116" s="424">
        <f t="shared" si="175"/>
        <v>0</v>
      </c>
      <c r="P116" s="150">
        <f>N116/H116</f>
        <v>1</v>
      </c>
      <c r="Q116" s="323"/>
      <c r="R116" s="323"/>
      <c r="S116" s="571"/>
      <c r="CJ116" s="38" t="b">
        <f t="shared" si="138"/>
        <v>1</v>
      </c>
      <c r="CT116" s="182">
        <f t="shared" si="122"/>
        <v>10741.77</v>
      </c>
      <c r="CU116" s="38" t="b">
        <f t="shared" si="123"/>
        <v>1</v>
      </c>
    </row>
    <row r="117" spans="1:99" s="34" customFormat="1" ht="30.75" customHeight="1" x14ac:dyDescent="0.35">
      <c r="A117" s="128"/>
      <c r="B117" s="417" t="s">
        <v>22</v>
      </c>
      <c r="C117" s="417"/>
      <c r="D117" s="424">
        <f t="shared" si="167"/>
        <v>0</v>
      </c>
      <c r="E117" s="424">
        <f t="shared" si="167"/>
        <v>0</v>
      </c>
      <c r="F117" s="424">
        <f t="shared" si="167"/>
        <v>0</v>
      </c>
      <c r="G117" s="424">
        <f t="shared" ref="G117:I117" si="176">G123+G141</f>
        <v>0</v>
      </c>
      <c r="H117" s="424">
        <f t="shared" si="176"/>
        <v>0</v>
      </c>
      <c r="I117" s="424">
        <f t="shared" si="176"/>
        <v>0</v>
      </c>
      <c r="J117" s="201" t="e">
        <f t="shared" si="169"/>
        <v>#DIV/0!</v>
      </c>
      <c r="K117" s="424">
        <f t="shared" ref="K117" si="177">K123+K141</f>
        <v>0</v>
      </c>
      <c r="L117" s="154" t="e">
        <f t="shared" si="171"/>
        <v>#DIV/0!</v>
      </c>
      <c r="M117" s="154" t="e">
        <f t="shared" si="165"/>
        <v>#DIV/0!</v>
      </c>
      <c r="N117" s="424">
        <f t="shared" ref="N117:O117" si="178">N123+N141</f>
        <v>0</v>
      </c>
      <c r="O117" s="424">
        <f t="shared" si="178"/>
        <v>0</v>
      </c>
      <c r="P117" s="154" t="e">
        <f t="shared" si="137"/>
        <v>#DIV/0!</v>
      </c>
      <c r="Q117" s="323"/>
      <c r="R117" s="323"/>
      <c r="S117" s="571"/>
      <c r="CJ117" s="38" t="b">
        <f t="shared" si="138"/>
        <v>1</v>
      </c>
      <c r="CT117" s="182">
        <f t="shared" si="122"/>
        <v>0</v>
      </c>
      <c r="CU117" s="38" t="b">
        <f t="shared" si="123"/>
        <v>1</v>
      </c>
    </row>
    <row r="118" spans="1:99" s="34" customFormat="1" ht="30.75" customHeight="1" x14ac:dyDescent="0.35">
      <c r="A118" s="131"/>
      <c r="B118" s="376" t="s">
        <v>11</v>
      </c>
      <c r="C118" s="376"/>
      <c r="D118" s="424">
        <f t="shared" si="167"/>
        <v>0</v>
      </c>
      <c r="E118" s="424">
        <f t="shared" si="167"/>
        <v>0</v>
      </c>
      <c r="F118" s="424">
        <f t="shared" si="167"/>
        <v>0</v>
      </c>
      <c r="G118" s="424">
        <f t="shared" ref="G118:I118" si="179">G124+G142</f>
        <v>0</v>
      </c>
      <c r="H118" s="424">
        <f t="shared" si="179"/>
        <v>0</v>
      </c>
      <c r="I118" s="424">
        <f t="shared" si="179"/>
        <v>0</v>
      </c>
      <c r="J118" s="201" t="e">
        <f t="shared" si="169"/>
        <v>#DIV/0!</v>
      </c>
      <c r="K118" s="424">
        <f t="shared" ref="K118" si="180">K124+K142</f>
        <v>0</v>
      </c>
      <c r="L118" s="154" t="e">
        <f t="shared" si="171"/>
        <v>#DIV/0!</v>
      </c>
      <c r="M118" s="154" t="e">
        <f t="shared" si="165"/>
        <v>#DIV/0!</v>
      </c>
      <c r="N118" s="424">
        <f t="shared" ref="N118:O118" si="181">N124+N142</f>
        <v>0</v>
      </c>
      <c r="O118" s="424">
        <f t="shared" si="181"/>
        <v>0</v>
      </c>
      <c r="P118" s="154" t="e">
        <f t="shared" si="137"/>
        <v>#DIV/0!</v>
      </c>
      <c r="Q118" s="151"/>
      <c r="R118" s="151"/>
      <c r="S118" s="572"/>
      <c r="CJ118" s="38" t="b">
        <f t="shared" si="138"/>
        <v>1</v>
      </c>
      <c r="CT118" s="182">
        <f t="shared" si="122"/>
        <v>0</v>
      </c>
      <c r="CU118" s="38" t="b">
        <f t="shared" si="123"/>
        <v>1</v>
      </c>
    </row>
    <row r="119" spans="1:99" s="34" customFormat="1" ht="69.75" x14ac:dyDescent="0.35">
      <c r="A119" s="132" t="s">
        <v>118</v>
      </c>
      <c r="B119" s="120" t="s">
        <v>243</v>
      </c>
      <c r="C119" s="155" t="s">
        <v>17</v>
      </c>
      <c r="D119" s="271">
        <f t="shared" ref="D119:F119" si="182">SUM(D120:D124)</f>
        <v>0</v>
      </c>
      <c r="E119" s="271">
        <f t="shared" si="182"/>
        <v>0</v>
      </c>
      <c r="F119" s="271">
        <f t="shared" si="182"/>
        <v>0</v>
      </c>
      <c r="G119" s="271">
        <f>SUM(G120:G124)</f>
        <v>2952</v>
      </c>
      <c r="H119" s="271">
        <f t="shared" ref="H119:K119" si="183">SUM(H120:H124)</f>
        <v>2952</v>
      </c>
      <c r="I119" s="271">
        <f t="shared" si="183"/>
        <v>51.81</v>
      </c>
      <c r="J119" s="463">
        <f>I119/H119</f>
        <v>0.02</v>
      </c>
      <c r="K119" s="271">
        <f t="shared" si="183"/>
        <v>51.81</v>
      </c>
      <c r="L119" s="121">
        <f>K119/H119</f>
        <v>0.02</v>
      </c>
      <c r="M119" s="121">
        <f t="shared" si="165"/>
        <v>1</v>
      </c>
      <c r="N119" s="271">
        <f t="shared" ref="N119" si="184">SUM(N120:N124)</f>
        <v>2952</v>
      </c>
      <c r="O119" s="267">
        <f>SUM(O120:O124)</f>
        <v>0</v>
      </c>
      <c r="P119" s="121">
        <f>N119/H119</f>
        <v>1</v>
      </c>
      <c r="Q119" s="325"/>
      <c r="R119" s="325"/>
      <c r="S119" s="568"/>
      <c r="CJ119" s="38" t="b">
        <f t="shared" si="138"/>
        <v>1</v>
      </c>
      <c r="CT119" s="182">
        <f t="shared" si="122"/>
        <v>2952</v>
      </c>
      <c r="CU119" s="38" t="b">
        <f t="shared" si="123"/>
        <v>1</v>
      </c>
    </row>
    <row r="120" spans="1:99" s="34" customFormat="1" ht="33" customHeight="1" x14ac:dyDescent="0.35">
      <c r="A120" s="133"/>
      <c r="B120" s="376" t="s">
        <v>10</v>
      </c>
      <c r="C120" s="376"/>
      <c r="D120" s="424"/>
      <c r="E120" s="424"/>
      <c r="F120" s="424"/>
      <c r="G120" s="424">
        <f>G126+G132</f>
        <v>0</v>
      </c>
      <c r="H120" s="424">
        <f>H126+H132</f>
        <v>0</v>
      </c>
      <c r="I120" s="424">
        <f>I126+I132</f>
        <v>0</v>
      </c>
      <c r="J120" s="201" t="e">
        <f t="shared" ref="J120:J124" si="185">I120/H120</f>
        <v>#DIV/0!</v>
      </c>
      <c r="K120" s="424">
        <f>K126+K132</f>
        <v>0</v>
      </c>
      <c r="L120" s="154" t="e">
        <f t="shared" ref="L120:L124" si="186">K120/H120</f>
        <v>#DIV/0!</v>
      </c>
      <c r="M120" s="154" t="e">
        <f t="shared" si="165"/>
        <v>#DIV/0!</v>
      </c>
      <c r="N120" s="424">
        <f>N126+N132</f>
        <v>0</v>
      </c>
      <c r="O120" s="171">
        <f>H120-N120</f>
        <v>0</v>
      </c>
      <c r="P120" s="154" t="e">
        <f t="shared" si="137"/>
        <v>#DIV/0!</v>
      </c>
      <c r="Q120" s="323"/>
      <c r="R120" s="323"/>
      <c r="S120" s="569"/>
      <c r="CJ120" s="38" t="b">
        <f t="shared" si="138"/>
        <v>1</v>
      </c>
      <c r="CT120" s="182">
        <f t="shared" si="122"/>
        <v>0</v>
      </c>
      <c r="CU120" s="38" t="b">
        <f t="shared" si="123"/>
        <v>1</v>
      </c>
    </row>
    <row r="121" spans="1:99" s="34" customFormat="1" ht="33" customHeight="1" x14ac:dyDescent="0.35">
      <c r="A121" s="133"/>
      <c r="B121" s="376" t="s">
        <v>8</v>
      </c>
      <c r="C121" s="376"/>
      <c r="D121" s="424"/>
      <c r="E121" s="424"/>
      <c r="F121" s="424"/>
      <c r="G121" s="424">
        <f t="shared" ref="G121:H124" si="187">G127+G133</f>
        <v>0</v>
      </c>
      <c r="H121" s="424">
        <f t="shared" si="187"/>
        <v>0</v>
      </c>
      <c r="I121" s="424">
        <f t="shared" ref="I121" si="188">I127</f>
        <v>0</v>
      </c>
      <c r="J121" s="201" t="e">
        <f t="shared" si="185"/>
        <v>#DIV/0!</v>
      </c>
      <c r="K121" s="424">
        <f t="shared" ref="K121:K124" si="189">K127+K133</f>
        <v>0</v>
      </c>
      <c r="L121" s="154" t="e">
        <f t="shared" si="186"/>
        <v>#DIV/0!</v>
      </c>
      <c r="M121" s="154" t="e">
        <f t="shared" si="165"/>
        <v>#DIV/0!</v>
      </c>
      <c r="N121" s="424">
        <f t="shared" ref="N121:N124" si="190">N127+N133</f>
        <v>0</v>
      </c>
      <c r="O121" s="171">
        <f t="shared" ref="O121:O124" si="191">H121-N121</f>
        <v>0</v>
      </c>
      <c r="P121" s="154" t="e">
        <f t="shared" si="137"/>
        <v>#DIV/0!</v>
      </c>
      <c r="Q121" s="323"/>
      <c r="R121" s="323"/>
      <c r="S121" s="569"/>
      <c r="CJ121" s="38" t="b">
        <f t="shared" si="138"/>
        <v>1</v>
      </c>
      <c r="CT121" s="182">
        <f t="shared" si="122"/>
        <v>0</v>
      </c>
      <c r="CU121" s="38" t="b">
        <f t="shared" si="123"/>
        <v>1</v>
      </c>
    </row>
    <row r="122" spans="1:99" s="34" customFormat="1" ht="33" customHeight="1" x14ac:dyDescent="0.35">
      <c r="A122" s="133"/>
      <c r="B122" s="376" t="s">
        <v>19</v>
      </c>
      <c r="C122" s="376"/>
      <c r="D122" s="424"/>
      <c r="E122" s="424"/>
      <c r="F122" s="424"/>
      <c r="G122" s="424">
        <f t="shared" si="187"/>
        <v>2952</v>
      </c>
      <c r="H122" s="424">
        <f t="shared" si="187"/>
        <v>2952</v>
      </c>
      <c r="I122" s="424">
        <f t="shared" ref="I122" si="192">I128</f>
        <v>51.81</v>
      </c>
      <c r="J122" s="169">
        <f t="shared" si="185"/>
        <v>0.02</v>
      </c>
      <c r="K122" s="424">
        <f t="shared" si="189"/>
        <v>51.81</v>
      </c>
      <c r="L122" s="150">
        <f t="shared" si="186"/>
        <v>0.02</v>
      </c>
      <c r="M122" s="150">
        <f t="shared" si="165"/>
        <v>1</v>
      </c>
      <c r="N122" s="424">
        <f t="shared" si="190"/>
        <v>2952</v>
      </c>
      <c r="O122" s="171">
        <f t="shared" si="191"/>
        <v>0</v>
      </c>
      <c r="P122" s="150">
        <f t="shared" si="137"/>
        <v>1</v>
      </c>
      <c r="Q122" s="323"/>
      <c r="R122" s="323"/>
      <c r="S122" s="569"/>
      <c r="CJ122" s="38" t="b">
        <f t="shared" si="138"/>
        <v>1</v>
      </c>
      <c r="CT122" s="182">
        <f t="shared" si="122"/>
        <v>2952</v>
      </c>
      <c r="CU122" s="38" t="b">
        <f t="shared" si="123"/>
        <v>1</v>
      </c>
    </row>
    <row r="123" spans="1:99" s="34" customFormat="1" ht="33" customHeight="1" x14ac:dyDescent="0.35">
      <c r="A123" s="133"/>
      <c r="B123" s="376" t="s">
        <v>22</v>
      </c>
      <c r="C123" s="376"/>
      <c r="D123" s="424"/>
      <c r="E123" s="424"/>
      <c r="F123" s="424"/>
      <c r="G123" s="424">
        <f t="shared" si="187"/>
        <v>0</v>
      </c>
      <c r="H123" s="424">
        <f t="shared" si="187"/>
        <v>0</v>
      </c>
      <c r="I123" s="424">
        <f t="shared" ref="I123" si="193">I129</f>
        <v>0</v>
      </c>
      <c r="J123" s="201" t="e">
        <f t="shared" si="185"/>
        <v>#DIV/0!</v>
      </c>
      <c r="K123" s="424">
        <f t="shared" si="189"/>
        <v>0</v>
      </c>
      <c r="L123" s="154" t="e">
        <f t="shared" si="186"/>
        <v>#DIV/0!</v>
      </c>
      <c r="M123" s="154" t="e">
        <f t="shared" si="165"/>
        <v>#DIV/0!</v>
      </c>
      <c r="N123" s="424">
        <f t="shared" si="190"/>
        <v>0</v>
      </c>
      <c r="O123" s="171">
        <f t="shared" si="191"/>
        <v>0</v>
      </c>
      <c r="P123" s="154" t="e">
        <f t="shared" si="137"/>
        <v>#DIV/0!</v>
      </c>
      <c r="Q123" s="323"/>
      <c r="R123" s="323"/>
      <c r="S123" s="569"/>
      <c r="CJ123" s="38" t="b">
        <f t="shared" si="138"/>
        <v>1</v>
      </c>
      <c r="CT123" s="182">
        <f t="shared" si="122"/>
        <v>0</v>
      </c>
      <c r="CU123" s="38" t="b">
        <f t="shared" si="123"/>
        <v>1</v>
      </c>
    </row>
    <row r="124" spans="1:99" s="34" customFormat="1" ht="33" customHeight="1" x14ac:dyDescent="0.35">
      <c r="A124" s="135"/>
      <c r="B124" s="376" t="s">
        <v>11</v>
      </c>
      <c r="C124" s="376"/>
      <c r="D124" s="424"/>
      <c r="E124" s="424"/>
      <c r="F124" s="424"/>
      <c r="G124" s="424">
        <f t="shared" si="187"/>
        <v>0</v>
      </c>
      <c r="H124" s="424">
        <f t="shared" si="187"/>
        <v>0</v>
      </c>
      <c r="I124" s="424">
        <f t="shared" ref="I124" si="194">I130</f>
        <v>0</v>
      </c>
      <c r="J124" s="201" t="e">
        <f t="shared" si="185"/>
        <v>#DIV/0!</v>
      </c>
      <c r="K124" s="424">
        <f t="shared" si="189"/>
        <v>0</v>
      </c>
      <c r="L124" s="154" t="e">
        <f t="shared" si="186"/>
        <v>#DIV/0!</v>
      </c>
      <c r="M124" s="154" t="e">
        <f t="shared" si="165"/>
        <v>#DIV/0!</v>
      </c>
      <c r="N124" s="424">
        <f t="shared" si="190"/>
        <v>0</v>
      </c>
      <c r="O124" s="171">
        <f t="shared" si="191"/>
        <v>0</v>
      </c>
      <c r="P124" s="154" t="e">
        <f t="shared" si="137"/>
        <v>#DIV/0!</v>
      </c>
      <c r="Q124" s="151"/>
      <c r="R124" s="151"/>
      <c r="S124" s="570"/>
      <c r="CJ124" s="38" t="b">
        <f t="shared" si="138"/>
        <v>1</v>
      </c>
      <c r="CT124" s="182">
        <f t="shared" si="122"/>
        <v>0</v>
      </c>
      <c r="CU124" s="38" t="b">
        <f t="shared" si="123"/>
        <v>1</v>
      </c>
    </row>
    <row r="125" spans="1:99" s="34" customFormat="1" ht="104.25" customHeight="1" x14ac:dyDescent="0.35">
      <c r="A125" s="132" t="s">
        <v>242</v>
      </c>
      <c r="B125" s="120" t="s">
        <v>387</v>
      </c>
      <c r="C125" s="155" t="s">
        <v>17</v>
      </c>
      <c r="D125" s="271">
        <f t="shared" ref="D125:F125" si="195">SUM(D126:D130)</f>
        <v>0</v>
      </c>
      <c r="E125" s="271">
        <f t="shared" si="195"/>
        <v>0</v>
      </c>
      <c r="F125" s="271">
        <f t="shared" si="195"/>
        <v>0</v>
      </c>
      <c r="G125" s="271">
        <f t="shared" ref="G125:I125" si="196">SUM(G126:G130)</f>
        <v>1476</v>
      </c>
      <c r="H125" s="271">
        <f t="shared" si="196"/>
        <v>1476</v>
      </c>
      <c r="I125" s="271">
        <f t="shared" si="196"/>
        <v>51.81</v>
      </c>
      <c r="J125" s="463">
        <f>I125/H125</f>
        <v>0.04</v>
      </c>
      <c r="K125" s="271">
        <f>SUM(K126:K130)</f>
        <v>51.81</v>
      </c>
      <c r="L125" s="121">
        <f>K125/H125</f>
        <v>0.04</v>
      </c>
      <c r="M125" s="121">
        <f t="shared" ref="M125:M130" si="197">K125/I125</f>
        <v>1</v>
      </c>
      <c r="N125" s="271">
        <f>SUM(N126:N130)</f>
        <v>1476</v>
      </c>
      <c r="O125" s="267">
        <f>H125-N125</f>
        <v>0</v>
      </c>
      <c r="P125" s="121">
        <f t="shared" ref="P125:P130" si="198">N125/H125</f>
        <v>1</v>
      </c>
      <c r="Q125" s="325"/>
      <c r="R125" s="325"/>
      <c r="S125" s="568" t="s">
        <v>458</v>
      </c>
      <c r="CJ125" s="38" t="b">
        <f t="shared" si="138"/>
        <v>1</v>
      </c>
      <c r="CT125" s="182">
        <f t="shared" si="122"/>
        <v>1476</v>
      </c>
      <c r="CU125" s="38" t="b">
        <f t="shared" si="123"/>
        <v>1</v>
      </c>
    </row>
    <row r="126" spans="1:99" s="34" customFormat="1" ht="33" customHeight="1" x14ac:dyDescent="0.35">
      <c r="A126" s="133"/>
      <c r="B126" s="376" t="s">
        <v>10</v>
      </c>
      <c r="C126" s="376"/>
      <c r="D126" s="424"/>
      <c r="E126" s="424"/>
      <c r="F126" s="424"/>
      <c r="G126" s="424"/>
      <c r="H126" s="268"/>
      <c r="I126" s="424"/>
      <c r="J126" s="201" t="e">
        <f t="shared" ref="J126:J130" si="199">I126/H126</f>
        <v>#DIV/0!</v>
      </c>
      <c r="K126" s="171"/>
      <c r="L126" s="154" t="e">
        <f t="shared" ref="L126:L130" si="200">K126/H126</f>
        <v>#DIV/0!</v>
      </c>
      <c r="M126" s="154" t="e">
        <f t="shared" si="197"/>
        <v>#DIV/0!</v>
      </c>
      <c r="N126" s="171"/>
      <c r="O126" s="171">
        <f>H126-N126</f>
        <v>0</v>
      </c>
      <c r="P126" s="154" t="e">
        <f t="shared" si="198"/>
        <v>#DIV/0!</v>
      </c>
      <c r="Q126" s="323"/>
      <c r="R126" s="323"/>
      <c r="S126" s="569"/>
      <c r="CJ126" s="38" t="b">
        <f t="shared" si="138"/>
        <v>1</v>
      </c>
      <c r="CT126" s="182">
        <f t="shared" si="122"/>
        <v>0</v>
      </c>
      <c r="CU126" s="38" t="b">
        <f t="shared" si="123"/>
        <v>1</v>
      </c>
    </row>
    <row r="127" spans="1:99" s="34" customFormat="1" ht="33" customHeight="1" x14ac:dyDescent="0.35">
      <c r="A127" s="133"/>
      <c r="B127" s="376" t="s">
        <v>8</v>
      </c>
      <c r="C127" s="376"/>
      <c r="D127" s="424"/>
      <c r="E127" s="424"/>
      <c r="F127" s="424"/>
      <c r="G127" s="424"/>
      <c r="H127" s="424"/>
      <c r="I127" s="424"/>
      <c r="J127" s="201" t="e">
        <f t="shared" si="199"/>
        <v>#DIV/0!</v>
      </c>
      <c r="K127" s="171"/>
      <c r="L127" s="154" t="e">
        <f t="shared" si="200"/>
        <v>#DIV/0!</v>
      </c>
      <c r="M127" s="154" t="e">
        <f t="shared" si="197"/>
        <v>#DIV/0!</v>
      </c>
      <c r="N127" s="171"/>
      <c r="O127" s="171">
        <f t="shared" ref="O127:O130" si="201">H127-N127</f>
        <v>0</v>
      </c>
      <c r="P127" s="154" t="e">
        <f t="shared" si="198"/>
        <v>#DIV/0!</v>
      </c>
      <c r="Q127" s="323"/>
      <c r="R127" s="323"/>
      <c r="S127" s="569"/>
      <c r="CJ127" s="38" t="b">
        <f t="shared" ref="CJ127:CJ166" si="202">N127+O127=H127</f>
        <v>1</v>
      </c>
      <c r="CT127" s="182">
        <f t="shared" si="122"/>
        <v>0</v>
      </c>
      <c r="CU127" s="38" t="b">
        <f t="shared" si="123"/>
        <v>1</v>
      </c>
    </row>
    <row r="128" spans="1:99" s="34" customFormat="1" ht="33" customHeight="1" x14ac:dyDescent="0.35">
      <c r="A128" s="133"/>
      <c r="B128" s="376" t="s">
        <v>19</v>
      </c>
      <c r="C128" s="376"/>
      <c r="D128" s="424"/>
      <c r="E128" s="424"/>
      <c r="F128" s="424"/>
      <c r="G128" s="424">
        <v>1476</v>
      </c>
      <c r="H128" s="424">
        <v>1476</v>
      </c>
      <c r="I128" s="424">
        <v>51.81</v>
      </c>
      <c r="J128" s="169">
        <f t="shared" si="199"/>
        <v>0.04</v>
      </c>
      <c r="K128" s="272">
        <v>51.81</v>
      </c>
      <c r="L128" s="150">
        <f t="shared" si="200"/>
        <v>0.04</v>
      </c>
      <c r="M128" s="150">
        <f t="shared" si="197"/>
        <v>1</v>
      </c>
      <c r="N128" s="272">
        <f>H128</f>
        <v>1476</v>
      </c>
      <c r="O128" s="171">
        <f t="shared" si="201"/>
        <v>0</v>
      </c>
      <c r="P128" s="150">
        <f t="shared" si="198"/>
        <v>1</v>
      </c>
      <c r="Q128" s="323"/>
      <c r="R128" s="323"/>
      <c r="S128" s="569"/>
      <c r="CJ128" s="38" t="b">
        <f t="shared" si="202"/>
        <v>1</v>
      </c>
      <c r="CT128" s="182">
        <f t="shared" si="122"/>
        <v>1476</v>
      </c>
      <c r="CU128" s="38" t="b">
        <f t="shared" si="123"/>
        <v>1</v>
      </c>
    </row>
    <row r="129" spans="1:99" s="34" customFormat="1" ht="33" customHeight="1" x14ac:dyDescent="0.35">
      <c r="A129" s="133"/>
      <c r="B129" s="376" t="s">
        <v>22</v>
      </c>
      <c r="C129" s="376"/>
      <c r="D129" s="424"/>
      <c r="E129" s="424"/>
      <c r="F129" s="424"/>
      <c r="G129" s="424"/>
      <c r="H129" s="424"/>
      <c r="I129" s="424"/>
      <c r="J129" s="201" t="e">
        <f t="shared" si="199"/>
        <v>#DIV/0!</v>
      </c>
      <c r="K129" s="171"/>
      <c r="L129" s="154" t="e">
        <f t="shared" si="200"/>
        <v>#DIV/0!</v>
      </c>
      <c r="M129" s="154" t="e">
        <f t="shared" si="197"/>
        <v>#DIV/0!</v>
      </c>
      <c r="N129" s="171"/>
      <c r="O129" s="171">
        <f t="shared" si="201"/>
        <v>0</v>
      </c>
      <c r="P129" s="154" t="e">
        <f t="shared" si="198"/>
        <v>#DIV/0!</v>
      </c>
      <c r="Q129" s="323"/>
      <c r="R129" s="323"/>
      <c r="S129" s="569"/>
      <c r="CJ129" s="38" t="b">
        <f t="shared" si="202"/>
        <v>1</v>
      </c>
      <c r="CT129" s="182">
        <f t="shared" si="122"/>
        <v>0</v>
      </c>
      <c r="CU129" s="38" t="b">
        <f t="shared" si="123"/>
        <v>1</v>
      </c>
    </row>
    <row r="130" spans="1:99" s="34" customFormat="1" ht="33" customHeight="1" x14ac:dyDescent="0.35">
      <c r="A130" s="135"/>
      <c r="B130" s="376" t="s">
        <v>11</v>
      </c>
      <c r="C130" s="376"/>
      <c r="D130" s="424"/>
      <c r="E130" s="424"/>
      <c r="F130" s="424"/>
      <c r="G130" s="424"/>
      <c r="H130" s="268"/>
      <c r="I130" s="424"/>
      <c r="J130" s="201" t="e">
        <f t="shared" si="199"/>
        <v>#DIV/0!</v>
      </c>
      <c r="K130" s="171"/>
      <c r="L130" s="154" t="e">
        <f t="shared" si="200"/>
        <v>#DIV/0!</v>
      </c>
      <c r="M130" s="154" t="e">
        <f t="shared" si="197"/>
        <v>#DIV/0!</v>
      </c>
      <c r="N130" s="171"/>
      <c r="O130" s="171">
        <f t="shared" si="201"/>
        <v>0</v>
      </c>
      <c r="P130" s="154" t="e">
        <f t="shared" si="198"/>
        <v>#DIV/0!</v>
      </c>
      <c r="Q130" s="151"/>
      <c r="R130" s="151"/>
      <c r="S130" s="570"/>
      <c r="CJ130" s="38" t="b">
        <f t="shared" si="202"/>
        <v>1</v>
      </c>
      <c r="CT130" s="182">
        <f t="shared" si="122"/>
        <v>0</v>
      </c>
      <c r="CU130" s="38" t="b">
        <f t="shared" si="123"/>
        <v>1</v>
      </c>
    </row>
    <row r="131" spans="1:99" s="34" customFormat="1" ht="104.25" customHeight="1" x14ac:dyDescent="0.35">
      <c r="A131" s="132" t="s">
        <v>244</v>
      </c>
      <c r="B131" s="120" t="s">
        <v>388</v>
      </c>
      <c r="C131" s="155" t="s">
        <v>17</v>
      </c>
      <c r="D131" s="271">
        <f t="shared" ref="D131:I131" si="203">SUM(D132:D136)</f>
        <v>0</v>
      </c>
      <c r="E131" s="271">
        <f t="shared" si="203"/>
        <v>0</v>
      </c>
      <c r="F131" s="271">
        <f t="shared" si="203"/>
        <v>0</v>
      </c>
      <c r="G131" s="271">
        <f t="shared" si="203"/>
        <v>1476</v>
      </c>
      <c r="H131" s="271">
        <f t="shared" si="203"/>
        <v>1476</v>
      </c>
      <c r="I131" s="271">
        <f t="shared" si="203"/>
        <v>0</v>
      </c>
      <c r="J131" s="266">
        <f>I131/H131</f>
        <v>0</v>
      </c>
      <c r="K131" s="267">
        <f>SUM(K132:K136)</f>
        <v>0</v>
      </c>
      <c r="L131" s="174">
        <f>K131/H131</f>
        <v>0</v>
      </c>
      <c r="M131" s="174" t="e">
        <f t="shared" ref="M131:M136" si="204">K131/I131</f>
        <v>#DIV/0!</v>
      </c>
      <c r="N131" s="271">
        <f>SUM(N132:N136)</f>
        <v>1476</v>
      </c>
      <c r="O131" s="267">
        <f>H131-N131</f>
        <v>0</v>
      </c>
      <c r="P131" s="121">
        <f t="shared" ref="P131:P136" si="205">N131/H131</f>
        <v>1</v>
      </c>
      <c r="Q131" s="325"/>
      <c r="R131" s="325"/>
      <c r="S131" s="568" t="s">
        <v>459</v>
      </c>
      <c r="CJ131" s="38" t="b">
        <f t="shared" si="202"/>
        <v>1</v>
      </c>
      <c r="CT131" s="182">
        <f t="shared" si="122"/>
        <v>1476</v>
      </c>
      <c r="CU131" s="38" t="b">
        <f t="shared" si="123"/>
        <v>1</v>
      </c>
    </row>
    <row r="132" spans="1:99" s="34" customFormat="1" ht="33" customHeight="1" x14ac:dyDescent="0.35">
      <c r="A132" s="133"/>
      <c r="B132" s="553" t="s">
        <v>10</v>
      </c>
      <c r="C132" s="553"/>
      <c r="D132" s="547"/>
      <c r="E132" s="547"/>
      <c r="F132" s="547"/>
      <c r="G132" s="547"/>
      <c r="H132" s="268"/>
      <c r="I132" s="547"/>
      <c r="J132" s="201" t="e">
        <f t="shared" ref="J132:J136" si="206">I132/H132</f>
        <v>#DIV/0!</v>
      </c>
      <c r="K132" s="171"/>
      <c r="L132" s="154" t="e">
        <f t="shared" ref="L132:L136" si="207">K132/H132</f>
        <v>#DIV/0!</v>
      </c>
      <c r="M132" s="154" t="e">
        <f t="shared" si="204"/>
        <v>#DIV/0!</v>
      </c>
      <c r="N132" s="171"/>
      <c r="O132" s="171">
        <f>H132-N132</f>
        <v>0</v>
      </c>
      <c r="P132" s="154" t="e">
        <f t="shared" si="205"/>
        <v>#DIV/0!</v>
      </c>
      <c r="Q132" s="323"/>
      <c r="R132" s="323"/>
      <c r="S132" s="569"/>
      <c r="CJ132" s="38" t="b">
        <f t="shared" si="202"/>
        <v>1</v>
      </c>
      <c r="CT132" s="182">
        <f t="shared" si="122"/>
        <v>0</v>
      </c>
      <c r="CU132" s="38" t="b">
        <f t="shared" si="123"/>
        <v>1</v>
      </c>
    </row>
    <row r="133" spans="1:99" s="34" customFormat="1" ht="33" customHeight="1" x14ac:dyDescent="0.35">
      <c r="A133" s="133"/>
      <c r="B133" s="553" t="s">
        <v>8</v>
      </c>
      <c r="C133" s="553"/>
      <c r="D133" s="547"/>
      <c r="E133" s="547"/>
      <c r="F133" s="547"/>
      <c r="G133" s="547"/>
      <c r="H133" s="547"/>
      <c r="I133" s="547"/>
      <c r="J133" s="201" t="e">
        <f t="shared" si="206"/>
        <v>#DIV/0!</v>
      </c>
      <c r="K133" s="171"/>
      <c r="L133" s="154" t="e">
        <f t="shared" si="207"/>
        <v>#DIV/0!</v>
      </c>
      <c r="M133" s="154" t="e">
        <f t="shared" si="204"/>
        <v>#DIV/0!</v>
      </c>
      <c r="N133" s="171"/>
      <c r="O133" s="171">
        <f t="shared" ref="O133:O136" si="208">H133-N133</f>
        <v>0</v>
      </c>
      <c r="P133" s="154" t="e">
        <f t="shared" si="205"/>
        <v>#DIV/0!</v>
      </c>
      <c r="Q133" s="323"/>
      <c r="R133" s="323"/>
      <c r="S133" s="569"/>
      <c r="CJ133" s="38" t="b">
        <f t="shared" si="202"/>
        <v>1</v>
      </c>
      <c r="CT133" s="182">
        <f t="shared" si="122"/>
        <v>0</v>
      </c>
      <c r="CU133" s="38" t="b">
        <f t="shared" si="123"/>
        <v>1</v>
      </c>
    </row>
    <row r="134" spans="1:99" s="34" customFormat="1" ht="33" customHeight="1" x14ac:dyDescent="0.35">
      <c r="A134" s="133"/>
      <c r="B134" s="553" t="s">
        <v>19</v>
      </c>
      <c r="C134" s="553"/>
      <c r="D134" s="547"/>
      <c r="E134" s="547"/>
      <c r="F134" s="547"/>
      <c r="G134" s="547">
        <v>1476</v>
      </c>
      <c r="H134" s="547">
        <v>1476</v>
      </c>
      <c r="I134" s="547"/>
      <c r="J134" s="201">
        <f t="shared" si="206"/>
        <v>0</v>
      </c>
      <c r="K134" s="171"/>
      <c r="L134" s="154">
        <f t="shared" si="207"/>
        <v>0</v>
      </c>
      <c r="M134" s="154" t="e">
        <f t="shared" si="204"/>
        <v>#DIV/0!</v>
      </c>
      <c r="N134" s="272">
        <v>1476</v>
      </c>
      <c r="O134" s="171">
        <f t="shared" si="208"/>
        <v>0</v>
      </c>
      <c r="P134" s="150">
        <f t="shared" si="205"/>
        <v>1</v>
      </c>
      <c r="Q134" s="323"/>
      <c r="R134" s="323"/>
      <c r="S134" s="569"/>
      <c r="CJ134" s="38" t="b">
        <f t="shared" si="202"/>
        <v>1</v>
      </c>
      <c r="CT134" s="182">
        <f t="shared" si="122"/>
        <v>1476</v>
      </c>
      <c r="CU134" s="38" t="b">
        <f t="shared" si="123"/>
        <v>1</v>
      </c>
    </row>
    <row r="135" spans="1:99" s="34" customFormat="1" ht="33" customHeight="1" x14ac:dyDescent="0.35">
      <c r="A135" s="133"/>
      <c r="B135" s="553" t="s">
        <v>22</v>
      </c>
      <c r="C135" s="553"/>
      <c r="D135" s="547"/>
      <c r="E135" s="547"/>
      <c r="F135" s="547"/>
      <c r="G135" s="547"/>
      <c r="H135" s="547"/>
      <c r="I135" s="547"/>
      <c r="J135" s="201" t="e">
        <f t="shared" si="206"/>
        <v>#DIV/0!</v>
      </c>
      <c r="K135" s="171"/>
      <c r="L135" s="154" t="e">
        <f t="shared" si="207"/>
        <v>#DIV/0!</v>
      </c>
      <c r="M135" s="154" t="e">
        <f t="shared" si="204"/>
        <v>#DIV/0!</v>
      </c>
      <c r="N135" s="171"/>
      <c r="O135" s="171">
        <f t="shared" si="208"/>
        <v>0</v>
      </c>
      <c r="P135" s="154" t="e">
        <f t="shared" si="205"/>
        <v>#DIV/0!</v>
      </c>
      <c r="Q135" s="323"/>
      <c r="R135" s="323"/>
      <c r="S135" s="569"/>
      <c r="CJ135" s="38" t="b">
        <f t="shared" si="202"/>
        <v>1</v>
      </c>
      <c r="CT135" s="182">
        <f t="shared" si="122"/>
        <v>0</v>
      </c>
      <c r="CU135" s="38" t="b">
        <f t="shared" si="123"/>
        <v>1</v>
      </c>
    </row>
    <row r="136" spans="1:99" s="34" customFormat="1" ht="33" customHeight="1" x14ac:dyDescent="0.35">
      <c r="A136" s="135"/>
      <c r="B136" s="553" t="s">
        <v>11</v>
      </c>
      <c r="C136" s="553"/>
      <c r="D136" s="547"/>
      <c r="E136" s="547"/>
      <c r="F136" s="547"/>
      <c r="G136" s="547"/>
      <c r="H136" s="268"/>
      <c r="I136" s="547"/>
      <c r="J136" s="201" t="e">
        <f t="shared" si="206"/>
        <v>#DIV/0!</v>
      </c>
      <c r="K136" s="171"/>
      <c r="L136" s="154" t="e">
        <f t="shared" si="207"/>
        <v>#DIV/0!</v>
      </c>
      <c r="M136" s="154" t="e">
        <f t="shared" si="204"/>
        <v>#DIV/0!</v>
      </c>
      <c r="N136" s="171"/>
      <c r="O136" s="171">
        <f t="shared" si="208"/>
        <v>0</v>
      </c>
      <c r="P136" s="154" t="e">
        <f t="shared" si="205"/>
        <v>#DIV/0!</v>
      </c>
      <c r="Q136" s="151"/>
      <c r="R136" s="151"/>
      <c r="S136" s="570"/>
      <c r="CJ136" s="38" t="b">
        <f t="shared" si="202"/>
        <v>1</v>
      </c>
      <c r="CT136" s="182">
        <f t="shared" si="122"/>
        <v>0</v>
      </c>
      <c r="CU136" s="38" t="b">
        <f t="shared" si="123"/>
        <v>1</v>
      </c>
    </row>
    <row r="137" spans="1:99" s="34" customFormat="1" ht="113.25" customHeight="1" x14ac:dyDescent="0.35">
      <c r="A137" s="132" t="s">
        <v>274</v>
      </c>
      <c r="B137" s="120" t="s">
        <v>275</v>
      </c>
      <c r="C137" s="155" t="s">
        <v>17</v>
      </c>
      <c r="D137" s="271">
        <f t="shared" ref="D137:I137" si="209">SUM(D138:D142)</f>
        <v>0</v>
      </c>
      <c r="E137" s="271">
        <f t="shared" si="209"/>
        <v>0</v>
      </c>
      <c r="F137" s="271">
        <f t="shared" si="209"/>
        <v>0</v>
      </c>
      <c r="G137" s="271">
        <f t="shared" si="209"/>
        <v>7789.77</v>
      </c>
      <c r="H137" s="271">
        <f t="shared" si="209"/>
        <v>7789.77</v>
      </c>
      <c r="I137" s="271">
        <f t="shared" si="209"/>
        <v>2046.41</v>
      </c>
      <c r="J137" s="463">
        <f>I137/H137</f>
        <v>0.26</v>
      </c>
      <c r="K137" s="271">
        <f>SUM(K138:K142)</f>
        <v>2046.41</v>
      </c>
      <c r="L137" s="494">
        <f>K137/H137</f>
        <v>0.26300000000000001</v>
      </c>
      <c r="M137" s="121">
        <f t="shared" ref="M137:M142" si="210">K137/I137</f>
        <v>1</v>
      </c>
      <c r="N137" s="271">
        <f>SUM(N138:N142)</f>
        <v>7789.77</v>
      </c>
      <c r="O137" s="267">
        <f>H137-N137</f>
        <v>0</v>
      </c>
      <c r="P137" s="121">
        <f t="shared" ref="P137:P142" si="211">N137/H137</f>
        <v>1</v>
      </c>
      <c r="Q137" s="325"/>
      <c r="R137" s="325"/>
      <c r="S137" s="568" t="s">
        <v>460</v>
      </c>
      <c r="CJ137" s="38" t="b">
        <f t="shared" ref="CJ137:CJ142" si="212">N137+O137=H137</f>
        <v>1</v>
      </c>
      <c r="CT137" s="182">
        <f t="shared" ref="CT137:CT142" si="213">N137+O137</f>
        <v>7789.77</v>
      </c>
      <c r="CU137" s="38" t="b">
        <f t="shared" ref="CU137:CU142" si="214">CT137=H137</f>
        <v>1</v>
      </c>
    </row>
    <row r="138" spans="1:99" s="34" customFormat="1" ht="33" customHeight="1" x14ac:dyDescent="0.35">
      <c r="A138" s="133"/>
      <c r="B138" s="376" t="s">
        <v>10</v>
      </c>
      <c r="C138" s="376"/>
      <c r="D138" s="424"/>
      <c r="E138" s="424"/>
      <c r="F138" s="424"/>
      <c r="G138" s="424"/>
      <c r="H138" s="268"/>
      <c r="I138" s="424"/>
      <c r="J138" s="201" t="e">
        <f t="shared" ref="J138:J142" si="215">I138/H138</f>
        <v>#DIV/0!</v>
      </c>
      <c r="K138" s="171"/>
      <c r="L138" s="154" t="e">
        <f t="shared" ref="L138:L142" si="216">K138/H138</f>
        <v>#DIV/0!</v>
      </c>
      <c r="M138" s="154" t="e">
        <f t="shared" si="210"/>
        <v>#DIV/0!</v>
      </c>
      <c r="N138" s="171"/>
      <c r="O138" s="171">
        <f>H138-N138</f>
        <v>0</v>
      </c>
      <c r="P138" s="154" t="e">
        <f t="shared" si="211"/>
        <v>#DIV/0!</v>
      </c>
      <c r="Q138" s="323"/>
      <c r="R138" s="323"/>
      <c r="S138" s="569"/>
      <c r="CJ138" s="38" t="b">
        <f t="shared" si="212"/>
        <v>1</v>
      </c>
      <c r="CT138" s="182">
        <f t="shared" si="213"/>
        <v>0</v>
      </c>
      <c r="CU138" s="38" t="b">
        <f t="shared" si="214"/>
        <v>1</v>
      </c>
    </row>
    <row r="139" spans="1:99" s="34" customFormat="1" ht="33" customHeight="1" x14ac:dyDescent="0.35">
      <c r="A139" s="133"/>
      <c r="B139" s="376" t="s">
        <v>8</v>
      </c>
      <c r="C139" s="376"/>
      <c r="D139" s="424"/>
      <c r="E139" s="424"/>
      <c r="F139" s="424"/>
      <c r="G139" s="424"/>
      <c r="H139" s="424"/>
      <c r="I139" s="424"/>
      <c r="J139" s="201" t="e">
        <f t="shared" si="215"/>
        <v>#DIV/0!</v>
      </c>
      <c r="K139" s="171"/>
      <c r="L139" s="154" t="e">
        <f t="shared" si="216"/>
        <v>#DIV/0!</v>
      </c>
      <c r="M139" s="154" t="e">
        <f t="shared" si="210"/>
        <v>#DIV/0!</v>
      </c>
      <c r="N139" s="171"/>
      <c r="O139" s="171">
        <f t="shared" ref="O139:O142" si="217">H139-N139</f>
        <v>0</v>
      </c>
      <c r="P139" s="154" t="e">
        <f t="shared" si="211"/>
        <v>#DIV/0!</v>
      </c>
      <c r="Q139" s="323"/>
      <c r="R139" s="323"/>
      <c r="S139" s="569"/>
      <c r="CJ139" s="38" t="b">
        <f t="shared" si="212"/>
        <v>1</v>
      </c>
      <c r="CT139" s="182">
        <f t="shared" si="213"/>
        <v>0</v>
      </c>
      <c r="CU139" s="38" t="b">
        <f t="shared" si="214"/>
        <v>1</v>
      </c>
    </row>
    <row r="140" spans="1:99" s="34" customFormat="1" ht="33" customHeight="1" x14ac:dyDescent="0.35">
      <c r="A140" s="133"/>
      <c r="B140" s="376" t="s">
        <v>19</v>
      </c>
      <c r="C140" s="376"/>
      <c r="D140" s="424"/>
      <c r="E140" s="424"/>
      <c r="F140" s="424"/>
      <c r="G140" s="272">
        <f>5113.76+2676.01</f>
        <v>7789.77</v>
      </c>
      <c r="H140" s="272">
        <f>5113.76+2676.01</f>
        <v>7789.77</v>
      </c>
      <c r="I140" s="424">
        <f>K140</f>
        <v>2046.41</v>
      </c>
      <c r="J140" s="169">
        <f t="shared" si="215"/>
        <v>0.26</v>
      </c>
      <c r="K140" s="272">
        <f>1517.73+528.68</f>
        <v>2046.41</v>
      </c>
      <c r="L140" s="383">
        <f t="shared" si="216"/>
        <v>0.26300000000000001</v>
      </c>
      <c r="M140" s="150">
        <f t="shared" si="210"/>
        <v>1</v>
      </c>
      <c r="N140" s="272">
        <f>H140</f>
        <v>7789.77</v>
      </c>
      <c r="O140" s="171">
        <f t="shared" si="217"/>
        <v>0</v>
      </c>
      <c r="P140" s="150">
        <f t="shared" si="211"/>
        <v>1</v>
      </c>
      <c r="Q140" s="323"/>
      <c r="R140" s="323"/>
      <c r="S140" s="569"/>
      <c r="CJ140" s="38" t="b">
        <f t="shared" si="212"/>
        <v>1</v>
      </c>
      <c r="CT140" s="182">
        <f t="shared" si="213"/>
        <v>7789.77</v>
      </c>
      <c r="CU140" s="38" t="b">
        <f t="shared" si="214"/>
        <v>1</v>
      </c>
    </row>
    <row r="141" spans="1:99" s="34" customFormat="1" ht="33" customHeight="1" x14ac:dyDescent="0.35">
      <c r="A141" s="133"/>
      <c r="B141" s="376" t="s">
        <v>22</v>
      </c>
      <c r="C141" s="376"/>
      <c r="D141" s="424"/>
      <c r="E141" s="424"/>
      <c r="F141" s="424"/>
      <c r="G141" s="424"/>
      <c r="H141" s="424"/>
      <c r="I141" s="424"/>
      <c r="J141" s="201" t="e">
        <f t="shared" si="215"/>
        <v>#DIV/0!</v>
      </c>
      <c r="K141" s="171"/>
      <c r="L141" s="154" t="e">
        <f t="shared" si="216"/>
        <v>#DIV/0!</v>
      </c>
      <c r="M141" s="154" t="e">
        <f t="shared" si="210"/>
        <v>#DIV/0!</v>
      </c>
      <c r="N141" s="171"/>
      <c r="O141" s="171">
        <f t="shared" si="217"/>
        <v>0</v>
      </c>
      <c r="P141" s="154" t="e">
        <f t="shared" si="211"/>
        <v>#DIV/0!</v>
      </c>
      <c r="Q141" s="323"/>
      <c r="R141" s="323"/>
      <c r="S141" s="569"/>
      <c r="CJ141" s="38" t="b">
        <f t="shared" si="212"/>
        <v>1</v>
      </c>
      <c r="CT141" s="182">
        <f t="shared" si="213"/>
        <v>0</v>
      </c>
      <c r="CU141" s="38" t="b">
        <f t="shared" si="214"/>
        <v>1</v>
      </c>
    </row>
    <row r="142" spans="1:99" s="34" customFormat="1" ht="33" customHeight="1" x14ac:dyDescent="0.35">
      <c r="A142" s="135"/>
      <c r="B142" s="376" t="s">
        <v>11</v>
      </c>
      <c r="C142" s="376"/>
      <c r="D142" s="424"/>
      <c r="E142" s="424"/>
      <c r="F142" s="424"/>
      <c r="G142" s="424"/>
      <c r="H142" s="268"/>
      <c r="I142" s="424"/>
      <c r="J142" s="201" t="e">
        <f t="shared" si="215"/>
        <v>#DIV/0!</v>
      </c>
      <c r="K142" s="171"/>
      <c r="L142" s="154" t="e">
        <f t="shared" si="216"/>
        <v>#DIV/0!</v>
      </c>
      <c r="M142" s="154" t="e">
        <f t="shared" si="210"/>
        <v>#DIV/0!</v>
      </c>
      <c r="N142" s="171"/>
      <c r="O142" s="171">
        <f t="shared" si="217"/>
        <v>0</v>
      </c>
      <c r="P142" s="154" t="e">
        <f t="shared" si="211"/>
        <v>#DIV/0!</v>
      </c>
      <c r="Q142" s="151"/>
      <c r="R142" s="151"/>
      <c r="S142" s="570"/>
      <c r="CJ142" s="38" t="b">
        <f t="shared" si="212"/>
        <v>1</v>
      </c>
      <c r="CT142" s="182">
        <f t="shared" si="213"/>
        <v>0</v>
      </c>
      <c r="CU142" s="38" t="b">
        <f t="shared" si="214"/>
        <v>1</v>
      </c>
    </row>
    <row r="143" spans="1:99" ht="126" customHeight="1" x14ac:dyDescent="0.4">
      <c r="A143" s="618" t="s">
        <v>25</v>
      </c>
      <c r="B143" s="259" t="s">
        <v>301</v>
      </c>
      <c r="C143" s="260" t="s">
        <v>9</v>
      </c>
      <c r="D143" s="65" t="e">
        <f>SUM(D144:D148)</f>
        <v>#REF!</v>
      </c>
      <c r="E143" s="65" t="e">
        <f t="shared" ref="E143:H143" si="218">SUM(E144:E148)</f>
        <v>#REF!</v>
      </c>
      <c r="F143" s="65" t="e">
        <f t="shared" si="218"/>
        <v>#REF!</v>
      </c>
      <c r="G143" s="275">
        <f t="shared" si="218"/>
        <v>349078.47</v>
      </c>
      <c r="H143" s="275">
        <f t="shared" si="218"/>
        <v>349078.47</v>
      </c>
      <c r="I143" s="65">
        <f t="shared" ref="I143" si="219">SUM(I144:I148)</f>
        <v>58080.480000000003</v>
      </c>
      <c r="J143" s="66">
        <f>I143/H143</f>
        <v>0.17</v>
      </c>
      <c r="K143" s="65">
        <f t="shared" ref="K143" si="220">SUM(K144:K148)</f>
        <v>35741.29</v>
      </c>
      <c r="L143" s="66">
        <f>K143/H143</f>
        <v>0.1</v>
      </c>
      <c r="M143" s="66">
        <f>K143/I143</f>
        <v>0.62</v>
      </c>
      <c r="N143" s="275">
        <f t="shared" ref="N143:O143" si="221">SUM(N144:N148)</f>
        <v>349078.47</v>
      </c>
      <c r="O143" s="275">
        <f t="shared" si="221"/>
        <v>0</v>
      </c>
      <c r="P143" s="66">
        <f t="shared" ref="P143:P166" si="222">N143/H143</f>
        <v>1</v>
      </c>
      <c r="Q143" s="326"/>
      <c r="R143" s="326"/>
      <c r="S143" s="571" t="s">
        <v>396</v>
      </c>
      <c r="CG143" s="140">
        <v>777568.12</v>
      </c>
      <c r="CH143" s="22">
        <v>777607.52</v>
      </c>
      <c r="CI143" s="22">
        <v>708075.54</v>
      </c>
      <c r="CJ143" s="38" t="b">
        <f t="shared" si="202"/>
        <v>1</v>
      </c>
      <c r="CT143" s="263">
        <f t="shared" si="122"/>
        <v>349078.47</v>
      </c>
      <c r="CU143" s="25" t="b">
        <f t="shared" si="123"/>
        <v>1</v>
      </c>
    </row>
    <row r="144" spans="1:99" ht="37.5" customHeight="1" x14ac:dyDescent="0.4">
      <c r="A144" s="618"/>
      <c r="B144" s="50" t="s">
        <v>10</v>
      </c>
      <c r="C144" s="50"/>
      <c r="D144" s="24" t="e">
        <f>D150</f>
        <v>#REF!</v>
      </c>
      <c r="E144" s="24" t="e">
        <f t="shared" ref="E144:F144" si="223">E150</f>
        <v>#REF!</v>
      </c>
      <c r="F144" s="24" t="e">
        <f t="shared" si="223"/>
        <v>#REF!</v>
      </c>
      <c r="G144" s="269">
        <f t="shared" ref="G144:I148" si="224">G150+G186</f>
        <v>0</v>
      </c>
      <c r="H144" s="24">
        <f t="shared" si="224"/>
        <v>0</v>
      </c>
      <c r="I144" s="24">
        <f t="shared" si="224"/>
        <v>0</v>
      </c>
      <c r="J144" s="77" t="e">
        <f t="shared" ref="J144" si="225">I144/H144</f>
        <v>#DIV/0!</v>
      </c>
      <c r="K144" s="168">
        <f>K150+K186</f>
        <v>0</v>
      </c>
      <c r="L144" s="79" t="e">
        <f t="shared" ref="L144:L147" si="226">K144/H144</f>
        <v>#DIV/0!</v>
      </c>
      <c r="M144" s="77" t="e">
        <f t="shared" ref="M144" si="227">K144/I144</f>
        <v>#DIV/0!</v>
      </c>
      <c r="N144" s="269">
        <f t="shared" ref="N144:O147" si="228">N150+N186</f>
        <v>0</v>
      </c>
      <c r="O144" s="269">
        <f t="shared" si="228"/>
        <v>0</v>
      </c>
      <c r="P144" s="79" t="e">
        <f t="shared" si="222"/>
        <v>#DIV/0!</v>
      </c>
      <c r="Q144" s="322"/>
      <c r="R144" s="322"/>
      <c r="S144" s="571"/>
      <c r="CG144" s="140">
        <f>G143-CG143</f>
        <v>-428489.65</v>
      </c>
      <c r="CH144" s="22">
        <f>H143-CH143</f>
        <v>-428529.05</v>
      </c>
      <c r="CI144" s="22">
        <f>K143-CI143</f>
        <v>-672334.25</v>
      </c>
      <c r="CJ144" s="38" t="b">
        <f t="shared" si="202"/>
        <v>1</v>
      </c>
      <c r="CT144" s="263">
        <f t="shared" si="122"/>
        <v>0</v>
      </c>
      <c r="CU144" s="25" t="b">
        <f t="shared" si="123"/>
        <v>1</v>
      </c>
    </row>
    <row r="145" spans="1:99" ht="27.75" x14ac:dyDescent="0.4">
      <c r="A145" s="618"/>
      <c r="B145" s="50" t="s">
        <v>8</v>
      </c>
      <c r="C145" s="50"/>
      <c r="D145" s="24" t="e">
        <f t="shared" ref="D145:F145" si="229">D151</f>
        <v>#REF!</v>
      </c>
      <c r="E145" s="24" t="e">
        <f t="shared" si="229"/>
        <v>#REF!</v>
      </c>
      <c r="F145" s="24" t="e">
        <f t="shared" si="229"/>
        <v>#REF!</v>
      </c>
      <c r="G145" s="24">
        <f t="shared" si="224"/>
        <v>330077.40000000002</v>
      </c>
      <c r="H145" s="24">
        <f t="shared" si="224"/>
        <v>330077.40000000002</v>
      </c>
      <c r="I145" s="24">
        <f t="shared" si="224"/>
        <v>57547.24</v>
      </c>
      <c r="J145" s="52">
        <f>I145/H145</f>
        <v>0.17</v>
      </c>
      <c r="K145" s="24">
        <f>K151+K187</f>
        <v>35208.050000000003</v>
      </c>
      <c r="L145" s="51">
        <f t="shared" si="226"/>
        <v>0.11</v>
      </c>
      <c r="M145" s="52">
        <f>K145/I145</f>
        <v>0.61</v>
      </c>
      <c r="N145" s="269">
        <f t="shared" si="228"/>
        <v>330077.40000000002</v>
      </c>
      <c r="O145" s="269">
        <f t="shared" si="228"/>
        <v>0</v>
      </c>
      <c r="P145" s="51">
        <f t="shared" si="222"/>
        <v>1</v>
      </c>
      <c r="Q145" s="322"/>
      <c r="R145" s="322"/>
      <c r="S145" s="571"/>
      <c r="CG145" s="140"/>
      <c r="CJ145" s="38" t="b">
        <f t="shared" si="202"/>
        <v>1</v>
      </c>
      <c r="CT145" s="263">
        <f t="shared" ref="CT145:CT208" si="230">N145+O145</f>
        <v>330077.40000000002</v>
      </c>
      <c r="CU145" s="25" t="b">
        <f t="shared" ref="CU145:CU208" si="231">CT145=H145</f>
        <v>1</v>
      </c>
    </row>
    <row r="146" spans="1:99" ht="27.75" x14ac:dyDescent="0.4">
      <c r="A146" s="618"/>
      <c r="B146" s="58" t="s">
        <v>19</v>
      </c>
      <c r="C146" s="58"/>
      <c r="D146" s="24" t="e">
        <f t="shared" ref="D146:F146" si="232">D152</f>
        <v>#REF!</v>
      </c>
      <c r="E146" s="24" t="e">
        <f t="shared" si="232"/>
        <v>#REF!</v>
      </c>
      <c r="F146" s="24" t="e">
        <f t="shared" si="232"/>
        <v>#REF!</v>
      </c>
      <c r="G146" s="24">
        <f t="shared" si="224"/>
        <v>19001.07</v>
      </c>
      <c r="H146" s="24">
        <f t="shared" si="224"/>
        <v>19001.07</v>
      </c>
      <c r="I146" s="24">
        <f t="shared" si="224"/>
        <v>533.24</v>
      </c>
      <c r="J146" s="77">
        <f t="shared" ref="J146:J147" si="233">I146/H146</f>
        <v>0.03</v>
      </c>
      <c r="K146" s="168">
        <f>K152+K188</f>
        <v>533.24</v>
      </c>
      <c r="L146" s="79">
        <f t="shared" si="226"/>
        <v>0.03</v>
      </c>
      <c r="M146" s="77">
        <f t="shared" ref="M146:M147" si="234">K146/I146</f>
        <v>1</v>
      </c>
      <c r="N146" s="269">
        <f t="shared" si="228"/>
        <v>19001.07</v>
      </c>
      <c r="O146" s="269">
        <f t="shared" si="228"/>
        <v>0</v>
      </c>
      <c r="P146" s="51">
        <f t="shared" si="222"/>
        <v>1</v>
      </c>
      <c r="Q146" s="322"/>
      <c r="R146" s="322"/>
      <c r="S146" s="571"/>
      <c r="CG146" s="140"/>
      <c r="CJ146" s="38" t="b">
        <f t="shared" si="202"/>
        <v>1</v>
      </c>
      <c r="CT146" s="263">
        <f t="shared" si="230"/>
        <v>19001.07</v>
      </c>
      <c r="CU146" s="25" t="b">
        <f t="shared" si="231"/>
        <v>1</v>
      </c>
    </row>
    <row r="147" spans="1:99" ht="35.25" customHeight="1" x14ac:dyDescent="0.4">
      <c r="A147" s="618"/>
      <c r="B147" s="50" t="s">
        <v>22</v>
      </c>
      <c r="C147" s="50"/>
      <c r="D147" s="24" t="e">
        <f t="shared" ref="D147:F147" si="235">D153</f>
        <v>#REF!</v>
      </c>
      <c r="E147" s="24" t="e">
        <f t="shared" si="235"/>
        <v>#REF!</v>
      </c>
      <c r="F147" s="24" t="e">
        <f t="shared" si="235"/>
        <v>#REF!</v>
      </c>
      <c r="G147" s="24">
        <f t="shared" si="224"/>
        <v>0</v>
      </c>
      <c r="H147" s="24">
        <f t="shared" si="224"/>
        <v>0</v>
      </c>
      <c r="I147" s="24">
        <f t="shared" si="224"/>
        <v>0</v>
      </c>
      <c r="J147" s="77" t="e">
        <f t="shared" si="233"/>
        <v>#DIV/0!</v>
      </c>
      <c r="K147" s="168">
        <f>K153+K189</f>
        <v>0</v>
      </c>
      <c r="L147" s="79" t="e">
        <f t="shared" si="226"/>
        <v>#DIV/0!</v>
      </c>
      <c r="M147" s="77" t="e">
        <f t="shared" si="234"/>
        <v>#DIV/0!</v>
      </c>
      <c r="N147" s="269">
        <f t="shared" si="228"/>
        <v>0</v>
      </c>
      <c r="O147" s="269">
        <f t="shared" si="228"/>
        <v>0</v>
      </c>
      <c r="P147" s="79" t="e">
        <f t="shared" si="222"/>
        <v>#DIV/0!</v>
      </c>
      <c r="Q147" s="322"/>
      <c r="R147" s="322"/>
      <c r="S147" s="571"/>
      <c r="CG147" s="140"/>
      <c r="CJ147" s="38" t="b">
        <f t="shared" si="202"/>
        <v>1</v>
      </c>
      <c r="CT147" s="263">
        <f t="shared" si="230"/>
        <v>0</v>
      </c>
      <c r="CU147" s="25" t="b">
        <f t="shared" si="231"/>
        <v>1</v>
      </c>
    </row>
    <row r="148" spans="1:99" ht="41.25" customHeight="1" x14ac:dyDescent="0.4">
      <c r="A148" s="619"/>
      <c r="B148" s="50" t="s">
        <v>11</v>
      </c>
      <c r="C148" s="50"/>
      <c r="D148" s="24" t="e">
        <f t="shared" ref="D148:F148" si="236">D154</f>
        <v>#REF!</v>
      </c>
      <c r="E148" s="24" t="e">
        <f t="shared" si="236"/>
        <v>#REF!</v>
      </c>
      <c r="F148" s="24" t="e">
        <f t="shared" si="236"/>
        <v>#REF!</v>
      </c>
      <c r="G148" s="24">
        <f t="shared" si="224"/>
        <v>0</v>
      </c>
      <c r="H148" s="24">
        <f t="shared" si="224"/>
        <v>0</v>
      </c>
      <c r="I148" s="24">
        <f t="shared" si="224"/>
        <v>0</v>
      </c>
      <c r="J148" s="77"/>
      <c r="K148" s="24"/>
      <c r="L148" s="79"/>
      <c r="M148" s="77"/>
      <c r="N148" s="269"/>
      <c r="O148" s="269"/>
      <c r="P148" s="79"/>
      <c r="Q148" s="310"/>
      <c r="R148" s="310"/>
      <c r="S148" s="572"/>
      <c r="CG148" s="140"/>
      <c r="CJ148" s="38" t="b">
        <f t="shared" si="202"/>
        <v>1</v>
      </c>
      <c r="CT148" s="263">
        <f t="shared" si="230"/>
        <v>0</v>
      </c>
      <c r="CU148" s="25" t="b">
        <f t="shared" si="231"/>
        <v>1</v>
      </c>
    </row>
    <row r="149" spans="1:99" s="521" customFormat="1" ht="46.5" x14ac:dyDescent="0.4">
      <c r="A149" s="126" t="s">
        <v>111</v>
      </c>
      <c r="B149" s="118" t="s">
        <v>34</v>
      </c>
      <c r="C149" s="118" t="s">
        <v>2</v>
      </c>
      <c r="D149" s="273" t="e">
        <f t="shared" ref="D149:I149" si="237">SUM(D150:D154)</f>
        <v>#REF!</v>
      </c>
      <c r="E149" s="273" t="e">
        <f t="shared" si="237"/>
        <v>#REF!</v>
      </c>
      <c r="F149" s="273" t="e">
        <f t="shared" si="237"/>
        <v>#REF!</v>
      </c>
      <c r="G149" s="273">
        <f t="shared" si="237"/>
        <v>306597.37</v>
      </c>
      <c r="H149" s="273">
        <f t="shared" si="237"/>
        <v>306597.37</v>
      </c>
      <c r="I149" s="273">
        <f t="shared" si="237"/>
        <v>45923.18</v>
      </c>
      <c r="J149" s="127">
        <f>I149/H149</f>
        <v>0.15</v>
      </c>
      <c r="K149" s="273">
        <f>SUM(K150:K154)</f>
        <v>35741.29</v>
      </c>
      <c r="L149" s="519">
        <f t="shared" ref="L149:L154" si="238">K149/H149</f>
        <v>0.12</v>
      </c>
      <c r="M149" s="119">
        <f t="shared" ref="M149:M170" si="239">K149/I149</f>
        <v>0.78</v>
      </c>
      <c r="N149" s="273">
        <f t="shared" ref="N149" si="240">SUM(N150:N154)</f>
        <v>306597.37</v>
      </c>
      <c r="O149" s="273">
        <f t="shared" ref="O149" si="241">H149-N149</f>
        <v>0</v>
      </c>
      <c r="P149" s="519">
        <f t="shared" si="222"/>
        <v>1</v>
      </c>
      <c r="Q149" s="520"/>
      <c r="R149" s="520"/>
      <c r="S149" s="455"/>
      <c r="CG149" s="140"/>
      <c r="CJ149" s="38" t="b">
        <f t="shared" si="202"/>
        <v>1</v>
      </c>
      <c r="CT149" s="182">
        <f t="shared" si="230"/>
        <v>306597.37</v>
      </c>
      <c r="CU149" s="38" t="b">
        <f t="shared" si="231"/>
        <v>1</v>
      </c>
    </row>
    <row r="150" spans="1:99" s="34" customFormat="1" ht="39" customHeight="1" x14ac:dyDescent="0.4">
      <c r="A150" s="128"/>
      <c r="B150" s="376" t="s">
        <v>10</v>
      </c>
      <c r="C150" s="376"/>
      <c r="D150" s="424" t="e">
        <f>#REF!</f>
        <v>#REF!</v>
      </c>
      <c r="E150" s="424" t="e">
        <f>#REF!</f>
        <v>#REF!</v>
      </c>
      <c r="F150" s="424" t="e">
        <f>#REF!</f>
        <v>#REF!</v>
      </c>
      <c r="G150" s="424">
        <f t="shared" ref="G150:I153" si="242">G156+G162+G168+G174+G180</f>
        <v>0</v>
      </c>
      <c r="H150" s="424">
        <f t="shared" si="242"/>
        <v>0</v>
      </c>
      <c r="I150" s="424">
        <f t="shared" si="242"/>
        <v>0</v>
      </c>
      <c r="J150" s="129" t="e">
        <f>I150/H150</f>
        <v>#DIV/0!</v>
      </c>
      <c r="K150" s="424">
        <f>K156+K162+K168+K174+K180</f>
        <v>0</v>
      </c>
      <c r="L150" s="122" t="e">
        <f t="shared" si="238"/>
        <v>#DIV/0!</v>
      </c>
      <c r="M150" s="122" t="e">
        <f t="shared" si="239"/>
        <v>#DIV/0!</v>
      </c>
      <c r="N150" s="424">
        <f t="shared" ref="N150:O153" si="243">N156+N162+N168+N174+N180</f>
        <v>0</v>
      </c>
      <c r="O150" s="424">
        <f t="shared" si="243"/>
        <v>0</v>
      </c>
      <c r="P150" s="122" t="e">
        <f t="shared" si="222"/>
        <v>#DIV/0!</v>
      </c>
      <c r="Q150" s="322"/>
      <c r="R150" s="322"/>
      <c r="S150" s="116"/>
      <c r="CG150" s="140"/>
      <c r="CJ150" s="38" t="b">
        <f t="shared" si="202"/>
        <v>1</v>
      </c>
      <c r="CT150" s="182">
        <f t="shared" si="230"/>
        <v>0</v>
      </c>
      <c r="CU150" s="38" t="b">
        <f t="shared" si="231"/>
        <v>1</v>
      </c>
    </row>
    <row r="151" spans="1:99" s="34" customFormat="1" ht="39" customHeight="1" x14ac:dyDescent="0.4">
      <c r="A151" s="128"/>
      <c r="B151" s="376" t="s">
        <v>8</v>
      </c>
      <c r="C151" s="376"/>
      <c r="D151" s="424" t="e">
        <f>#REF!</f>
        <v>#REF!</v>
      </c>
      <c r="E151" s="424" t="e">
        <f>#REF!</f>
        <v>#REF!</v>
      </c>
      <c r="F151" s="424" t="e">
        <f>#REF!</f>
        <v>#REF!</v>
      </c>
      <c r="G151" s="424">
        <f t="shared" si="242"/>
        <v>287596.3</v>
      </c>
      <c r="H151" s="424">
        <f t="shared" si="242"/>
        <v>287596.3</v>
      </c>
      <c r="I151" s="424">
        <f t="shared" si="242"/>
        <v>45389.94</v>
      </c>
      <c r="J151" s="130">
        <f t="shared" ref="J151:J154" si="244">I151/H151</f>
        <v>0.16</v>
      </c>
      <c r="K151" s="424">
        <f>K157+K163+K169+K175+K181</f>
        <v>35208.050000000003</v>
      </c>
      <c r="L151" s="123">
        <f t="shared" si="238"/>
        <v>0.12</v>
      </c>
      <c r="M151" s="123">
        <f t="shared" si="239"/>
        <v>0.78</v>
      </c>
      <c r="N151" s="424">
        <f t="shared" si="243"/>
        <v>287596.3</v>
      </c>
      <c r="O151" s="424">
        <f t="shared" si="243"/>
        <v>0</v>
      </c>
      <c r="P151" s="123">
        <f t="shared" si="222"/>
        <v>1</v>
      </c>
      <c r="Q151" s="322"/>
      <c r="R151" s="322"/>
      <c r="S151" s="116"/>
      <c r="CG151" s="140"/>
      <c r="CJ151" s="38" t="b">
        <f t="shared" si="202"/>
        <v>1</v>
      </c>
      <c r="CT151" s="182">
        <f t="shared" si="230"/>
        <v>287596.3</v>
      </c>
      <c r="CU151" s="38" t="b">
        <f t="shared" si="231"/>
        <v>1</v>
      </c>
    </row>
    <row r="152" spans="1:99" s="34" customFormat="1" ht="33" customHeight="1" x14ac:dyDescent="0.4">
      <c r="A152" s="128"/>
      <c r="B152" s="376" t="s">
        <v>19</v>
      </c>
      <c r="C152" s="376"/>
      <c r="D152" s="424" t="e">
        <f>#REF!</f>
        <v>#REF!</v>
      </c>
      <c r="E152" s="424" t="e">
        <f>#REF!</f>
        <v>#REF!</v>
      </c>
      <c r="F152" s="424" t="e">
        <f>#REF!</f>
        <v>#REF!</v>
      </c>
      <c r="G152" s="424">
        <f t="shared" si="242"/>
        <v>19001.07</v>
      </c>
      <c r="H152" s="424">
        <f t="shared" si="242"/>
        <v>19001.07</v>
      </c>
      <c r="I152" s="424">
        <f t="shared" si="242"/>
        <v>533.24</v>
      </c>
      <c r="J152" s="130">
        <f t="shared" si="244"/>
        <v>0.03</v>
      </c>
      <c r="K152" s="424">
        <f>K158+K164+K170+K176+K182</f>
        <v>533.24</v>
      </c>
      <c r="L152" s="123">
        <f t="shared" si="238"/>
        <v>0.03</v>
      </c>
      <c r="M152" s="123">
        <f t="shared" si="239"/>
        <v>1</v>
      </c>
      <c r="N152" s="424">
        <f t="shared" si="243"/>
        <v>19001.07</v>
      </c>
      <c r="O152" s="424">
        <f t="shared" si="243"/>
        <v>0</v>
      </c>
      <c r="P152" s="123">
        <f t="shared" si="222"/>
        <v>1</v>
      </c>
      <c r="Q152" s="322"/>
      <c r="R152" s="322"/>
      <c r="S152" s="116"/>
      <c r="CG152" s="140">
        <f t="shared" ref="CG152:CG198" si="245">G152-H152</f>
        <v>0</v>
      </c>
      <c r="CJ152" s="38" t="b">
        <f t="shared" si="202"/>
        <v>1</v>
      </c>
      <c r="CT152" s="182">
        <f t="shared" si="230"/>
        <v>19001.07</v>
      </c>
      <c r="CU152" s="38" t="b">
        <f t="shared" si="231"/>
        <v>1</v>
      </c>
    </row>
    <row r="153" spans="1:99" s="34" customFormat="1" ht="39" customHeight="1" x14ac:dyDescent="0.4">
      <c r="A153" s="128"/>
      <c r="B153" s="376" t="s">
        <v>22</v>
      </c>
      <c r="C153" s="376"/>
      <c r="D153" s="424" t="e">
        <f>#REF!</f>
        <v>#REF!</v>
      </c>
      <c r="E153" s="424" t="e">
        <f>#REF!</f>
        <v>#REF!</v>
      </c>
      <c r="F153" s="424" t="e">
        <f>#REF!</f>
        <v>#REF!</v>
      </c>
      <c r="G153" s="424">
        <f t="shared" si="242"/>
        <v>0</v>
      </c>
      <c r="H153" s="424">
        <f t="shared" si="242"/>
        <v>0</v>
      </c>
      <c r="I153" s="424">
        <f t="shared" si="242"/>
        <v>0</v>
      </c>
      <c r="J153" s="129"/>
      <c r="K153" s="424">
        <f>K159+K165+K171+K177+K183</f>
        <v>0</v>
      </c>
      <c r="L153" s="522"/>
      <c r="M153" s="122"/>
      <c r="N153" s="424">
        <f t="shared" si="243"/>
        <v>0</v>
      </c>
      <c r="O153" s="424">
        <f t="shared" si="243"/>
        <v>0</v>
      </c>
      <c r="P153" s="122" t="e">
        <f t="shared" si="222"/>
        <v>#DIV/0!</v>
      </c>
      <c r="Q153" s="137"/>
      <c r="R153" s="137"/>
      <c r="S153" s="116"/>
      <c r="CG153" s="140">
        <f t="shared" si="245"/>
        <v>0</v>
      </c>
      <c r="CJ153" s="38" t="b">
        <f t="shared" si="202"/>
        <v>1</v>
      </c>
      <c r="CT153" s="182">
        <f t="shared" si="230"/>
        <v>0</v>
      </c>
      <c r="CU153" s="38" t="b">
        <f t="shared" si="231"/>
        <v>1</v>
      </c>
    </row>
    <row r="154" spans="1:99" s="34" customFormat="1" ht="27.75" x14ac:dyDescent="0.4">
      <c r="A154" s="131"/>
      <c r="B154" s="417" t="s">
        <v>11</v>
      </c>
      <c r="C154" s="417"/>
      <c r="D154" s="423" t="e">
        <f>#REF!</f>
        <v>#REF!</v>
      </c>
      <c r="E154" s="423" t="e">
        <f>#REF!</f>
        <v>#REF!</v>
      </c>
      <c r="F154" s="423" t="e">
        <f>#REF!</f>
        <v>#REF!</v>
      </c>
      <c r="G154" s="423">
        <f t="shared" ref="G154:I154" si="246">G160+G166+G172+G178</f>
        <v>0</v>
      </c>
      <c r="H154" s="423">
        <f t="shared" si="246"/>
        <v>0</v>
      </c>
      <c r="I154" s="423">
        <f t="shared" si="246"/>
        <v>0</v>
      </c>
      <c r="J154" s="384" t="e">
        <f t="shared" si="244"/>
        <v>#DIV/0!</v>
      </c>
      <c r="K154" s="423">
        <f t="shared" ref="K154" si="247">K160+K166+K172+K178</f>
        <v>0</v>
      </c>
      <c r="L154" s="137" t="e">
        <f t="shared" si="238"/>
        <v>#DIV/0!</v>
      </c>
      <c r="M154" s="137" t="e">
        <f t="shared" si="239"/>
        <v>#DIV/0!</v>
      </c>
      <c r="N154" s="423">
        <f t="shared" ref="N154:O154" si="248">N160+N166+N172+N178</f>
        <v>0</v>
      </c>
      <c r="O154" s="423">
        <f t="shared" si="248"/>
        <v>0</v>
      </c>
      <c r="P154" s="137" t="e">
        <f t="shared" si="222"/>
        <v>#DIV/0!</v>
      </c>
      <c r="Q154" s="137"/>
      <c r="R154" s="137"/>
      <c r="S154" s="117"/>
      <c r="CG154" s="140">
        <f t="shared" si="245"/>
        <v>0</v>
      </c>
      <c r="CJ154" s="38" t="b">
        <f t="shared" si="202"/>
        <v>1</v>
      </c>
      <c r="CT154" s="182">
        <f t="shared" si="230"/>
        <v>0</v>
      </c>
      <c r="CU154" s="38" t="b">
        <f t="shared" si="231"/>
        <v>1</v>
      </c>
    </row>
    <row r="155" spans="1:99" s="35" customFormat="1" ht="139.5" customHeight="1" x14ac:dyDescent="0.4">
      <c r="A155" s="132" t="s">
        <v>119</v>
      </c>
      <c r="B155" s="120" t="s">
        <v>199</v>
      </c>
      <c r="C155" s="141" t="s">
        <v>17</v>
      </c>
      <c r="D155" s="271">
        <f t="shared" ref="D155:I155" si="249">SUM(D156:D160)</f>
        <v>0</v>
      </c>
      <c r="E155" s="271">
        <f t="shared" si="249"/>
        <v>0</v>
      </c>
      <c r="F155" s="271">
        <f t="shared" si="249"/>
        <v>0</v>
      </c>
      <c r="G155" s="271">
        <f t="shared" si="249"/>
        <v>86679.2</v>
      </c>
      <c r="H155" s="271">
        <f t="shared" si="249"/>
        <v>86679.2</v>
      </c>
      <c r="I155" s="271">
        <f t="shared" si="249"/>
        <v>20927.7</v>
      </c>
      <c r="J155" s="463">
        <f>I155/H155</f>
        <v>0.24</v>
      </c>
      <c r="K155" s="271">
        <f>SUM(K156:K160)</f>
        <v>14530.05</v>
      </c>
      <c r="L155" s="494">
        <f>K155/H155</f>
        <v>0.16800000000000001</v>
      </c>
      <c r="M155" s="121">
        <f t="shared" si="239"/>
        <v>0.69</v>
      </c>
      <c r="N155" s="271">
        <f t="shared" ref="N155" si="250">SUM(N156:N160)</f>
        <v>86679.2</v>
      </c>
      <c r="O155" s="271">
        <f t="shared" ref="O155:O166" si="251">H155-N155</f>
        <v>0</v>
      </c>
      <c r="P155" s="121">
        <f t="shared" si="222"/>
        <v>1</v>
      </c>
      <c r="Q155" s="271">
        <f t="shared" ref="Q155:Q166" si="252">H155-K155</f>
        <v>72149.149999999994</v>
      </c>
      <c r="R155" s="271">
        <f t="shared" ref="R155:R166" si="253">I155-K155</f>
        <v>6397.65</v>
      </c>
      <c r="S155" s="651" t="s">
        <v>461</v>
      </c>
      <c r="CG155" s="140">
        <f t="shared" si="245"/>
        <v>0</v>
      </c>
      <c r="CJ155" s="38" t="b">
        <f t="shared" si="202"/>
        <v>1</v>
      </c>
      <c r="CT155" s="182">
        <f t="shared" si="230"/>
        <v>86679.2</v>
      </c>
      <c r="CU155" s="38" t="b">
        <f t="shared" si="231"/>
        <v>1</v>
      </c>
    </row>
    <row r="156" spans="1:99" s="34" customFormat="1" ht="85.5" customHeight="1" x14ac:dyDescent="0.4">
      <c r="A156" s="133"/>
      <c r="B156" s="376" t="s">
        <v>10</v>
      </c>
      <c r="C156" s="376"/>
      <c r="D156" s="424"/>
      <c r="E156" s="424"/>
      <c r="F156" s="424"/>
      <c r="G156" s="424"/>
      <c r="H156" s="424"/>
      <c r="I156" s="424"/>
      <c r="J156" s="129" t="e">
        <f t="shared" ref="J156:J160" si="254">I156/H156</f>
        <v>#DIV/0!</v>
      </c>
      <c r="K156" s="424"/>
      <c r="L156" s="522" t="e">
        <f t="shared" ref="L156:L160" si="255">K156/H156</f>
        <v>#DIV/0!</v>
      </c>
      <c r="M156" s="122" t="e">
        <f t="shared" si="239"/>
        <v>#DIV/0!</v>
      </c>
      <c r="N156" s="272">
        <f>H156</f>
        <v>0</v>
      </c>
      <c r="O156" s="272">
        <f t="shared" si="251"/>
        <v>0</v>
      </c>
      <c r="P156" s="122" t="e">
        <f t="shared" si="222"/>
        <v>#DIV/0!</v>
      </c>
      <c r="Q156" s="424">
        <f t="shared" si="252"/>
        <v>0</v>
      </c>
      <c r="R156" s="424">
        <f t="shared" si="253"/>
        <v>0</v>
      </c>
      <c r="S156" s="652"/>
      <c r="CG156" s="140">
        <f t="shared" si="245"/>
        <v>0</v>
      </c>
      <c r="CJ156" s="38" t="b">
        <f t="shared" si="202"/>
        <v>1</v>
      </c>
      <c r="CT156" s="182">
        <f t="shared" si="230"/>
        <v>0</v>
      </c>
      <c r="CU156" s="38" t="b">
        <f t="shared" si="231"/>
        <v>1</v>
      </c>
    </row>
    <row r="157" spans="1:99" s="34" customFormat="1" ht="85.5" customHeight="1" x14ac:dyDescent="0.4">
      <c r="A157" s="133"/>
      <c r="B157" s="376" t="s">
        <v>8</v>
      </c>
      <c r="C157" s="376"/>
      <c r="D157" s="424"/>
      <c r="E157" s="424"/>
      <c r="F157" s="424"/>
      <c r="G157" s="424">
        <v>86679.2</v>
      </c>
      <c r="H157" s="424">
        <v>86679.2</v>
      </c>
      <c r="I157" s="424">
        <v>20927.7</v>
      </c>
      <c r="J157" s="130">
        <f t="shared" si="254"/>
        <v>0.24</v>
      </c>
      <c r="K157" s="424">
        <v>14530.05</v>
      </c>
      <c r="L157" s="307">
        <f t="shared" si="255"/>
        <v>0.16800000000000001</v>
      </c>
      <c r="M157" s="123">
        <f t="shared" si="239"/>
        <v>0.69</v>
      </c>
      <c r="N157" s="272">
        <f>H157</f>
        <v>86679.2</v>
      </c>
      <c r="O157" s="272">
        <f t="shared" si="251"/>
        <v>0</v>
      </c>
      <c r="P157" s="123">
        <f t="shared" si="222"/>
        <v>1</v>
      </c>
      <c r="Q157" s="424">
        <f t="shared" si="252"/>
        <v>72149.149999999994</v>
      </c>
      <c r="R157" s="424">
        <f t="shared" si="253"/>
        <v>6397.65</v>
      </c>
      <c r="S157" s="652"/>
      <c r="CG157" s="140">
        <f t="shared" si="245"/>
        <v>0</v>
      </c>
      <c r="CJ157" s="38" t="b">
        <f t="shared" si="202"/>
        <v>1</v>
      </c>
      <c r="CT157" s="182">
        <f t="shared" si="230"/>
        <v>86679.2</v>
      </c>
      <c r="CU157" s="38" t="b">
        <f t="shared" si="231"/>
        <v>1</v>
      </c>
    </row>
    <row r="158" spans="1:99" s="34" customFormat="1" ht="85.5" customHeight="1" x14ac:dyDescent="0.4">
      <c r="A158" s="133"/>
      <c r="B158" s="376" t="s">
        <v>19</v>
      </c>
      <c r="C158" s="376"/>
      <c r="D158" s="424"/>
      <c r="E158" s="424"/>
      <c r="F158" s="424"/>
      <c r="G158" s="424"/>
      <c r="H158" s="424"/>
      <c r="I158" s="424"/>
      <c r="J158" s="129" t="e">
        <f t="shared" si="254"/>
        <v>#DIV/0!</v>
      </c>
      <c r="K158" s="424"/>
      <c r="L158" s="122" t="e">
        <f t="shared" si="255"/>
        <v>#DIV/0!</v>
      </c>
      <c r="M158" s="122" t="e">
        <f t="shared" si="239"/>
        <v>#DIV/0!</v>
      </c>
      <c r="N158" s="424"/>
      <c r="O158" s="424">
        <f t="shared" si="251"/>
        <v>0</v>
      </c>
      <c r="P158" s="122" t="e">
        <f t="shared" si="222"/>
        <v>#DIV/0!</v>
      </c>
      <c r="Q158" s="424">
        <f t="shared" si="252"/>
        <v>0</v>
      </c>
      <c r="R158" s="424">
        <f t="shared" si="253"/>
        <v>0</v>
      </c>
      <c r="S158" s="652"/>
      <c r="CG158" s="140">
        <f t="shared" si="245"/>
        <v>0</v>
      </c>
      <c r="CJ158" s="38" t="b">
        <f t="shared" si="202"/>
        <v>1</v>
      </c>
      <c r="CT158" s="182">
        <f t="shared" si="230"/>
        <v>0</v>
      </c>
      <c r="CU158" s="38" t="b">
        <f t="shared" si="231"/>
        <v>1</v>
      </c>
    </row>
    <row r="159" spans="1:99" s="34" customFormat="1" ht="85.5" customHeight="1" x14ac:dyDescent="0.4">
      <c r="A159" s="133"/>
      <c r="B159" s="417" t="s">
        <v>22</v>
      </c>
      <c r="C159" s="417"/>
      <c r="D159" s="423"/>
      <c r="E159" s="423"/>
      <c r="F159" s="423"/>
      <c r="G159" s="423"/>
      <c r="H159" s="423"/>
      <c r="I159" s="423"/>
      <c r="J159" s="384" t="e">
        <f t="shared" si="254"/>
        <v>#DIV/0!</v>
      </c>
      <c r="K159" s="423"/>
      <c r="L159" s="137" t="e">
        <f t="shared" si="255"/>
        <v>#DIV/0!</v>
      </c>
      <c r="M159" s="137" t="e">
        <f t="shared" si="239"/>
        <v>#DIV/0!</v>
      </c>
      <c r="N159" s="423"/>
      <c r="O159" s="423">
        <f t="shared" si="251"/>
        <v>0</v>
      </c>
      <c r="P159" s="137" t="e">
        <f t="shared" si="222"/>
        <v>#DIV/0!</v>
      </c>
      <c r="Q159" s="423">
        <f t="shared" si="252"/>
        <v>0</v>
      </c>
      <c r="R159" s="423">
        <f t="shared" si="253"/>
        <v>0</v>
      </c>
      <c r="S159" s="652"/>
      <c r="CG159" s="140">
        <f t="shared" si="245"/>
        <v>0</v>
      </c>
      <c r="CJ159" s="38" t="b">
        <f t="shared" si="202"/>
        <v>1</v>
      </c>
      <c r="CT159" s="182">
        <f t="shared" si="230"/>
        <v>0</v>
      </c>
      <c r="CU159" s="38" t="b">
        <f t="shared" si="231"/>
        <v>1</v>
      </c>
    </row>
    <row r="160" spans="1:99" s="34" customFormat="1" ht="85.5" customHeight="1" x14ac:dyDescent="0.4">
      <c r="A160" s="135"/>
      <c r="B160" s="376" t="s">
        <v>11</v>
      </c>
      <c r="C160" s="376"/>
      <c r="D160" s="424"/>
      <c r="E160" s="424"/>
      <c r="F160" s="424"/>
      <c r="G160" s="424"/>
      <c r="H160" s="424"/>
      <c r="I160" s="424"/>
      <c r="J160" s="129" t="e">
        <f t="shared" si="254"/>
        <v>#DIV/0!</v>
      </c>
      <c r="K160" s="424"/>
      <c r="L160" s="122" t="e">
        <f t="shared" si="255"/>
        <v>#DIV/0!</v>
      </c>
      <c r="M160" s="122" t="e">
        <f t="shared" si="239"/>
        <v>#DIV/0!</v>
      </c>
      <c r="N160" s="424"/>
      <c r="O160" s="424">
        <f t="shared" si="251"/>
        <v>0</v>
      </c>
      <c r="P160" s="122" t="e">
        <f t="shared" si="222"/>
        <v>#DIV/0!</v>
      </c>
      <c r="Q160" s="424">
        <f t="shared" si="252"/>
        <v>0</v>
      </c>
      <c r="R160" s="424">
        <f>I160-K160</f>
        <v>0</v>
      </c>
      <c r="S160" s="653"/>
      <c r="CG160" s="140">
        <f t="shared" si="245"/>
        <v>0</v>
      </c>
      <c r="CJ160" s="38" t="b">
        <f t="shared" si="202"/>
        <v>1</v>
      </c>
      <c r="CT160" s="182">
        <f t="shared" si="230"/>
        <v>0</v>
      </c>
      <c r="CU160" s="38" t="b">
        <f t="shared" si="231"/>
        <v>1</v>
      </c>
    </row>
    <row r="161" spans="1:99" s="35" customFormat="1" ht="46.5" x14ac:dyDescent="0.4">
      <c r="A161" s="132" t="s">
        <v>120</v>
      </c>
      <c r="B161" s="120" t="s">
        <v>247</v>
      </c>
      <c r="C161" s="141" t="s">
        <v>17</v>
      </c>
      <c r="D161" s="271">
        <f t="shared" ref="D161:I161" si="256">SUM(D162:D166)</f>
        <v>0</v>
      </c>
      <c r="E161" s="271">
        <f t="shared" si="256"/>
        <v>0</v>
      </c>
      <c r="F161" s="271">
        <f t="shared" si="256"/>
        <v>0</v>
      </c>
      <c r="G161" s="272">
        <f t="shared" si="256"/>
        <v>73741.5</v>
      </c>
      <c r="H161" s="272">
        <f t="shared" si="256"/>
        <v>73741.5</v>
      </c>
      <c r="I161" s="272">
        <f t="shared" si="256"/>
        <v>21000</v>
      </c>
      <c r="J161" s="169">
        <f>I161/H161</f>
        <v>0.28000000000000003</v>
      </c>
      <c r="K161" s="272">
        <f>SUM(K162:K166)</f>
        <v>17290.52</v>
      </c>
      <c r="L161" s="150">
        <f>K161/H161</f>
        <v>0.23</v>
      </c>
      <c r="M161" s="150">
        <f t="shared" si="239"/>
        <v>0.82</v>
      </c>
      <c r="N161" s="272">
        <f>SUM(N162:N166)</f>
        <v>73741.5</v>
      </c>
      <c r="O161" s="272">
        <f t="shared" si="251"/>
        <v>0</v>
      </c>
      <c r="P161" s="150">
        <f t="shared" si="222"/>
        <v>1</v>
      </c>
      <c r="Q161" s="272">
        <f t="shared" si="252"/>
        <v>56450.98</v>
      </c>
      <c r="R161" s="272">
        <f t="shared" si="253"/>
        <v>3709.48</v>
      </c>
      <c r="S161" s="574" t="s">
        <v>462</v>
      </c>
      <c r="CG161" s="140">
        <f t="shared" si="245"/>
        <v>0</v>
      </c>
      <c r="CJ161" s="38" t="b">
        <f t="shared" si="202"/>
        <v>1</v>
      </c>
      <c r="CT161" s="182">
        <f t="shared" si="230"/>
        <v>73741.5</v>
      </c>
      <c r="CU161" s="38" t="b">
        <f t="shared" si="231"/>
        <v>1</v>
      </c>
    </row>
    <row r="162" spans="1:99" s="34" customFormat="1" ht="27.75" x14ac:dyDescent="0.4">
      <c r="A162" s="133"/>
      <c r="B162" s="553" t="s">
        <v>10</v>
      </c>
      <c r="C162" s="553"/>
      <c r="D162" s="547"/>
      <c r="E162" s="547"/>
      <c r="F162" s="547"/>
      <c r="G162" s="547"/>
      <c r="H162" s="547"/>
      <c r="I162" s="547"/>
      <c r="J162" s="129" t="e">
        <f t="shared" ref="J162:J166" si="257">I162/H162</f>
        <v>#DIV/0!</v>
      </c>
      <c r="K162" s="547"/>
      <c r="L162" s="122" t="e">
        <f t="shared" ref="L162:L166" si="258">K162/H162</f>
        <v>#DIV/0!</v>
      </c>
      <c r="M162" s="122" t="e">
        <f t="shared" si="239"/>
        <v>#DIV/0!</v>
      </c>
      <c r="N162" s="547"/>
      <c r="O162" s="547">
        <f t="shared" si="251"/>
        <v>0</v>
      </c>
      <c r="P162" s="122" t="e">
        <f t="shared" si="222"/>
        <v>#DIV/0!</v>
      </c>
      <c r="Q162" s="547">
        <f t="shared" si="252"/>
        <v>0</v>
      </c>
      <c r="R162" s="547">
        <f t="shared" si="253"/>
        <v>0</v>
      </c>
      <c r="S162" s="575"/>
      <c r="CG162" s="140">
        <f t="shared" si="245"/>
        <v>0</v>
      </c>
      <c r="CJ162" s="38" t="b">
        <f t="shared" si="202"/>
        <v>1</v>
      </c>
      <c r="CT162" s="182">
        <f t="shared" si="230"/>
        <v>0</v>
      </c>
      <c r="CU162" s="38" t="b">
        <f t="shared" si="231"/>
        <v>1</v>
      </c>
    </row>
    <row r="163" spans="1:99" s="34" customFormat="1" ht="27.75" x14ac:dyDescent="0.4">
      <c r="A163" s="133"/>
      <c r="B163" s="553" t="s">
        <v>8</v>
      </c>
      <c r="C163" s="553"/>
      <c r="D163" s="547"/>
      <c r="E163" s="547"/>
      <c r="F163" s="547"/>
      <c r="G163" s="547">
        <v>73741.5</v>
      </c>
      <c r="H163" s="547">
        <v>73741.5</v>
      </c>
      <c r="I163" s="547">
        <v>21000</v>
      </c>
      <c r="J163" s="130">
        <f t="shared" si="257"/>
        <v>0.28000000000000003</v>
      </c>
      <c r="K163" s="547">
        <v>17290.52</v>
      </c>
      <c r="L163" s="123">
        <f t="shared" si="258"/>
        <v>0.23</v>
      </c>
      <c r="M163" s="123">
        <f t="shared" si="239"/>
        <v>0.82</v>
      </c>
      <c r="N163" s="547">
        <f>H163</f>
        <v>73741.5</v>
      </c>
      <c r="O163" s="547">
        <f t="shared" si="251"/>
        <v>0</v>
      </c>
      <c r="P163" s="123">
        <f t="shared" si="222"/>
        <v>1</v>
      </c>
      <c r="Q163" s="547">
        <f t="shared" si="252"/>
        <v>56450.98</v>
      </c>
      <c r="R163" s="547">
        <f t="shared" si="253"/>
        <v>3709.48</v>
      </c>
      <c r="S163" s="575"/>
      <c r="CG163" s="140">
        <f t="shared" si="245"/>
        <v>0</v>
      </c>
      <c r="CJ163" s="38" t="b">
        <f t="shared" si="202"/>
        <v>1</v>
      </c>
      <c r="CT163" s="182">
        <f t="shared" si="230"/>
        <v>73741.5</v>
      </c>
      <c r="CU163" s="38" t="b">
        <f t="shared" si="231"/>
        <v>1</v>
      </c>
    </row>
    <row r="164" spans="1:99" s="34" customFormat="1" ht="27.75" x14ac:dyDescent="0.4">
      <c r="A164" s="133"/>
      <c r="B164" s="553" t="s">
        <v>19</v>
      </c>
      <c r="C164" s="553"/>
      <c r="D164" s="547"/>
      <c r="E164" s="547"/>
      <c r="F164" s="547"/>
      <c r="G164" s="547"/>
      <c r="H164" s="547"/>
      <c r="I164" s="547"/>
      <c r="J164" s="129" t="e">
        <f t="shared" si="257"/>
        <v>#DIV/0!</v>
      </c>
      <c r="K164" s="547"/>
      <c r="L164" s="122" t="e">
        <f t="shared" si="258"/>
        <v>#DIV/0!</v>
      </c>
      <c r="M164" s="122" t="e">
        <f t="shared" si="239"/>
        <v>#DIV/0!</v>
      </c>
      <c r="N164" s="547"/>
      <c r="O164" s="547">
        <f t="shared" si="251"/>
        <v>0</v>
      </c>
      <c r="P164" s="122" t="e">
        <f t="shared" si="222"/>
        <v>#DIV/0!</v>
      </c>
      <c r="Q164" s="547">
        <f t="shared" si="252"/>
        <v>0</v>
      </c>
      <c r="R164" s="547">
        <f t="shared" si="253"/>
        <v>0</v>
      </c>
      <c r="S164" s="575"/>
      <c r="CG164" s="140">
        <f t="shared" si="245"/>
        <v>0</v>
      </c>
      <c r="CJ164" s="38" t="b">
        <f t="shared" si="202"/>
        <v>1</v>
      </c>
      <c r="CT164" s="182">
        <f t="shared" si="230"/>
        <v>0</v>
      </c>
      <c r="CU164" s="38" t="b">
        <f t="shared" si="231"/>
        <v>1</v>
      </c>
    </row>
    <row r="165" spans="1:99" s="34" customFormat="1" ht="27.75" x14ac:dyDescent="0.4">
      <c r="A165" s="133"/>
      <c r="B165" s="553" t="s">
        <v>22</v>
      </c>
      <c r="C165" s="553"/>
      <c r="D165" s="547"/>
      <c r="E165" s="547"/>
      <c r="F165" s="547"/>
      <c r="G165" s="547"/>
      <c r="H165" s="547"/>
      <c r="I165" s="547"/>
      <c r="J165" s="129" t="e">
        <f t="shared" si="257"/>
        <v>#DIV/0!</v>
      </c>
      <c r="K165" s="547"/>
      <c r="L165" s="122" t="e">
        <f t="shared" si="258"/>
        <v>#DIV/0!</v>
      </c>
      <c r="M165" s="122" t="e">
        <f t="shared" si="239"/>
        <v>#DIV/0!</v>
      </c>
      <c r="N165" s="547"/>
      <c r="O165" s="547">
        <f t="shared" si="251"/>
        <v>0</v>
      </c>
      <c r="P165" s="122" t="e">
        <f t="shared" si="222"/>
        <v>#DIV/0!</v>
      </c>
      <c r="Q165" s="547">
        <f t="shared" si="252"/>
        <v>0</v>
      </c>
      <c r="R165" s="547">
        <f t="shared" si="253"/>
        <v>0</v>
      </c>
      <c r="S165" s="575"/>
      <c r="CG165" s="140">
        <f t="shared" si="245"/>
        <v>0</v>
      </c>
      <c r="CJ165" s="38" t="b">
        <f t="shared" si="202"/>
        <v>1</v>
      </c>
      <c r="CT165" s="182">
        <f t="shared" si="230"/>
        <v>0</v>
      </c>
      <c r="CU165" s="38" t="b">
        <f t="shared" si="231"/>
        <v>1</v>
      </c>
    </row>
    <row r="166" spans="1:99" s="34" customFormat="1" ht="27.75" x14ac:dyDescent="0.4">
      <c r="A166" s="135"/>
      <c r="B166" s="553" t="s">
        <v>11</v>
      </c>
      <c r="C166" s="553"/>
      <c r="D166" s="547"/>
      <c r="E166" s="547"/>
      <c r="F166" s="547"/>
      <c r="G166" s="547"/>
      <c r="H166" s="268"/>
      <c r="I166" s="547"/>
      <c r="J166" s="129" t="e">
        <f t="shared" si="257"/>
        <v>#DIV/0!</v>
      </c>
      <c r="K166" s="547"/>
      <c r="L166" s="122" t="e">
        <f t="shared" si="258"/>
        <v>#DIV/0!</v>
      </c>
      <c r="M166" s="122" t="e">
        <f t="shared" si="239"/>
        <v>#DIV/0!</v>
      </c>
      <c r="N166" s="547"/>
      <c r="O166" s="268">
        <f t="shared" si="251"/>
        <v>0</v>
      </c>
      <c r="P166" s="122" t="e">
        <f t="shared" si="222"/>
        <v>#DIV/0!</v>
      </c>
      <c r="Q166" s="547">
        <f t="shared" si="252"/>
        <v>0</v>
      </c>
      <c r="R166" s="268">
        <f t="shared" si="253"/>
        <v>0</v>
      </c>
      <c r="S166" s="576"/>
      <c r="CG166" s="140">
        <f t="shared" si="245"/>
        <v>0</v>
      </c>
      <c r="CJ166" s="38" t="b">
        <f t="shared" si="202"/>
        <v>1</v>
      </c>
      <c r="CT166" s="182">
        <f t="shared" si="230"/>
        <v>0</v>
      </c>
      <c r="CU166" s="38" t="b">
        <f t="shared" si="231"/>
        <v>1</v>
      </c>
    </row>
    <row r="167" spans="1:99" s="35" customFormat="1" ht="159" customHeight="1" x14ac:dyDescent="0.4">
      <c r="A167" s="200" t="s">
        <v>208</v>
      </c>
      <c r="B167" s="516" t="s">
        <v>293</v>
      </c>
      <c r="C167" s="141" t="s">
        <v>17</v>
      </c>
      <c r="D167" s="272">
        <f t="shared" ref="D167:I167" si="259">SUM(D168:D172)</f>
        <v>0</v>
      </c>
      <c r="E167" s="272">
        <f t="shared" si="259"/>
        <v>0</v>
      </c>
      <c r="F167" s="272">
        <f t="shared" si="259"/>
        <v>0</v>
      </c>
      <c r="G167" s="272">
        <f t="shared" si="259"/>
        <v>112554.07</v>
      </c>
      <c r="H167" s="272">
        <f t="shared" si="259"/>
        <v>112554.07</v>
      </c>
      <c r="I167" s="272">
        <f t="shared" si="259"/>
        <v>1066.48</v>
      </c>
      <c r="J167" s="169">
        <f>I167/H167</f>
        <v>0.01</v>
      </c>
      <c r="K167" s="272">
        <f>SUM(K168:K172)</f>
        <v>1066.48</v>
      </c>
      <c r="L167" s="150">
        <f>K167/H167</f>
        <v>0.01</v>
      </c>
      <c r="M167" s="150">
        <f t="shared" si="239"/>
        <v>1</v>
      </c>
      <c r="N167" s="272">
        <f>SUM(N168:N172)</f>
        <v>112554.07</v>
      </c>
      <c r="O167" s="272">
        <f>H167-N167</f>
        <v>0</v>
      </c>
      <c r="P167" s="150">
        <f t="shared" ref="P167:P170" si="260">N167/H167</f>
        <v>1</v>
      </c>
      <c r="Q167" s="523"/>
      <c r="R167" s="523"/>
      <c r="S167" s="568" t="s">
        <v>419</v>
      </c>
      <c r="CG167" s="140">
        <f t="shared" si="245"/>
        <v>0</v>
      </c>
      <c r="CJ167" s="38" t="b">
        <f t="shared" ref="CJ167:CJ196" si="261">N167+O167=H167</f>
        <v>1</v>
      </c>
      <c r="CT167" s="182">
        <f t="shared" si="230"/>
        <v>112554.07</v>
      </c>
      <c r="CU167" s="38" t="b">
        <f t="shared" si="231"/>
        <v>1</v>
      </c>
    </row>
    <row r="168" spans="1:99" s="34" customFormat="1" ht="159" customHeight="1" x14ac:dyDescent="0.4">
      <c r="A168" s="198"/>
      <c r="B168" s="376" t="s">
        <v>10</v>
      </c>
      <c r="C168" s="376"/>
      <c r="D168" s="424"/>
      <c r="E168" s="424"/>
      <c r="F168" s="424"/>
      <c r="G168" s="424"/>
      <c r="H168" s="268"/>
      <c r="I168" s="424"/>
      <c r="J168" s="201"/>
      <c r="K168" s="424"/>
      <c r="L168" s="154"/>
      <c r="M168" s="154"/>
      <c r="N168" s="424"/>
      <c r="O168" s="424"/>
      <c r="P168" s="154"/>
      <c r="Q168" s="323"/>
      <c r="R168" s="323"/>
      <c r="S168" s="569"/>
      <c r="CG168" s="140">
        <f t="shared" si="245"/>
        <v>0</v>
      </c>
      <c r="CJ168" s="38" t="b">
        <f t="shared" si="261"/>
        <v>1</v>
      </c>
      <c r="CT168" s="182">
        <f t="shared" si="230"/>
        <v>0</v>
      </c>
      <c r="CU168" s="38" t="b">
        <f t="shared" si="231"/>
        <v>1</v>
      </c>
    </row>
    <row r="169" spans="1:99" s="34" customFormat="1" ht="147" customHeight="1" x14ac:dyDescent="0.4">
      <c r="A169" s="198"/>
      <c r="B169" s="376" t="s">
        <v>8</v>
      </c>
      <c r="C169" s="376"/>
      <c r="D169" s="424"/>
      <c r="E169" s="424"/>
      <c r="F169" s="424"/>
      <c r="G169" s="424">
        <f>89987.34+3565.66</f>
        <v>93553</v>
      </c>
      <c r="H169" s="424">
        <f>89987.34+3565.66</f>
        <v>93553</v>
      </c>
      <c r="I169" s="424">
        <f>533.24</f>
        <v>533.24</v>
      </c>
      <c r="J169" s="130">
        <f t="shared" ref="J169:J170" si="262">I169/H169</f>
        <v>0.01</v>
      </c>
      <c r="K169" s="424">
        <f>533.24</f>
        <v>533.24</v>
      </c>
      <c r="L169" s="150">
        <f t="shared" ref="L169:L170" si="263">K169/H169</f>
        <v>0.01</v>
      </c>
      <c r="M169" s="150">
        <f t="shared" si="239"/>
        <v>1</v>
      </c>
      <c r="N169" s="424">
        <f>H169</f>
        <v>93553</v>
      </c>
      <c r="O169" s="424">
        <f>H169-N169</f>
        <v>0</v>
      </c>
      <c r="P169" s="123">
        <f t="shared" si="260"/>
        <v>1</v>
      </c>
      <c r="Q169" s="322"/>
      <c r="R169" s="322"/>
      <c r="S169" s="582" t="s">
        <v>421</v>
      </c>
      <c r="CG169" s="140">
        <f t="shared" si="245"/>
        <v>0</v>
      </c>
      <c r="CJ169" s="38" t="b">
        <f t="shared" si="261"/>
        <v>1</v>
      </c>
      <c r="CT169" s="182">
        <f t="shared" si="230"/>
        <v>93553</v>
      </c>
      <c r="CU169" s="38" t="b">
        <f t="shared" si="231"/>
        <v>1</v>
      </c>
    </row>
    <row r="170" spans="1:99" s="34" customFormat="1" ht="214.5" customHeight="1" x14ac:dyDescent="0.4">
      <c r="A170" s="198"/>
      <c r="B170" s="376" t="s">
        <v>19</v>
      </c>
      <c r="C170" s="376"/>
      <c r="D170" s="424"/>
      <c r="E170" s="424"/>
      <c r="F170" s="424"/>
      <c r="G170" s="424">
        <f>15435.41+3565.66</f>
        <v>19001.07</v>
      </c>
      <c r="H170" s="424">
        <f>15435.41+3565.66</f>
        <v>19001.07</v>
      </c>
      <c r="I170" s="424">
        <f>533.24</f>
        <v>533.24</v>
      </c>
      <c r="J170" s="362">
        <f t="shared" si="262"/>
        <v>2.8000000000000001E-2</v>
      </c>
      <c r="K170" s="424">
        <f>533.24</f>
        <v>533.24</v>
      </c>
      <c r="L170" s="150">
        <f t="shared" si="263"/>
        <v>0.03</v>
      </c>
      <c r="M170" s="150">
        <f t="shared" si="239"/>
        <v>1</v>
      </c>
      <c r="N170" s="424">
        <f>H170</f>
        <v>19001.07</v>
      </c>
      <c r="O170" s="424">
        <f t="shared" ref="O170" si="264">H170-N170</f>
        <v>0</v>
      </c>
      <c r="P170" s="123">
        <f t="shared" si="260"/>
        <v>1</v>
      </c>
      <c r="Q170" s="322"/>
      <c r="R170" s="322"/>
      <c r="S170" s="569"/>
      <c r="CG170" s="140">
        <f t="shared" si="245"/>
        <v>0</v>
      </c>
      <c r="CJ170" s="38" t="b">
        <f t="shared" si="261"/>
        <v>1</v>
      </c>
      <c r="CT170" s="182">
        <f t="shared" si="230"/>
        <v>19001.07</v>
      </c>
      <c r="CU170" s="38" t="b">
        <f t="shared" si="231"/>
        <v>1</v>
      </c>
    </row>
    <row r="171" spans="1:99" s="34" customFormat="1" ht="30" customHeight="1" x14ac:dyDescent="0.4">
      <c r="A171" s="198"/>
      <c r="B171" s="376" t="s">
        <v>22</v>
      </c>
      <c r="C171" s="376"/>
      <c r="D171" s="424"/>
      <c r="E171" s="424"/>
      <c r="F171" s="424"/>
      <c r="G171" s="424"/>
      <c r="H171" s="424"/>
      <c r="I171" s="424"/>
      <c r="J171" s="201"/>
      <c r="K171" s="424"/>
      <c r="L171" s="154"/>
      <c r="M171" s="154"/>
      <c r="N171" s="424"/>
      <c r="O171" s="424"/>
      <c r="P171" s="154"/>
      <c r="Q171" s="323"/>
      <c r="R171" s="323"/>
      <c r="S171" s="575" t="s">
        <v>406</v>
      </c>
      <c r="CG171" s="140">
        <f t="shared" si="245"/>
        <v>0</v>
      </c>
      <c r="CJ171" s="38" t="b">
        <f t="shared" si="261"/>
        <v>1</v>
      </c>
      <c r="CT171" s="182">
        <f t="shared" si="230"/>
        <v>0</v>
      </c>
      <c r="CU171" s="38" t="b">
        <f t="shared" si="231"/>
        <v>1</v>
      </c>
    </row>
    <row r="172" spans="1:99" s="34" customFormat="1" ht="41.25" customHeight="1" x14ac:dyDescent="0.4">
      <c r="A172" s="360"/>
      <c r="B172" s="376" t="s">
        <v>11</v>
      </c>
      <c r="C172" s="376"/>
      <c r="D172" s="424"/>
      <c r="E172" s="424"/>
      <c r="F172" s="424"/>
      <c r="G172" s="424"/>
      <c r="H172" s="268"/>
      <c r="I172" s="424"/>
      <c r="J172" s="201"/>
      <c r="K172" s="424"/>
      <c r="L172" s="154"/>
      <c r="M172" s="154"/>
      <c r="N172" s="424"/>
      <c r="O172" s="424"/>
      <c r="P172" s="154"/>
      <c r="Q172" s="151"/>
      <c r="R172" s="151"/>
      <c r="S172" s="583"/>
      <c r="CG172" s="140">
        <f t="shared" si="245"/>
        <v>0</v>
      </c>
      <c r="CJ172" s="38" t="b">
        <f t="shared" si="261"/>
        <v>1</v>
      </c>
      <c r="CT172" s="182">
        <f t="shared" si="230"/>
        <v>0</v>
      </c>
      <c r="CU172" s="38" t="b">
        <f t="shared" si="231"/>
        <v>1</v>
      </c>
    </row>
    <row r="173" spans="1:99" s="35" customFormat="1" ht="140.25" customHeight="1" x14ac:dyDescent="0.4">
      <c r="A173" s="200" t="s">
        <v>209</v>
      </c>
      <c r="B173" s="516" t="s">
        <v>191</v>
      </c>
      <c r="C173" s="141" t="s">
        <v>17</v>
      </c>
      <c r="D173" s="272">
        <f t="shared" ref="D173:I173" si="265">SUM(D174:D178)</f>
        <v>0</v>
      </c>
      <c r="E173" s="272">
        <f t="shared" si="265"/>
        <v>0</v>
      </c>
      <c r="F173" s="272">
        <f t="shared" si="265"/>
        <v>0</v>
      </c>
      <c r="G173" s="272">
        <f t="shared" si="265"/>
        <v>13720</v>
      </c>
      <c r="H173" s="272">
        <f t="shared" si="265"/>
        <v>13720</v>
      </c>
      <c r="I173" s="272">
        <f t="shared" si="265"/>
        <v>0</v>
      </c>
      <c r="J173" s="169">
        <f>I173/H173</f>
        <v>0</v>
      </c>
      <c r="K173" s="272">
        <f>SUM(K174:K178)</f>
        <v>0</v>
      </c>
      <c r="L173" s="150">
        <f>K173/H173</f>
        <v>0</v>
      </c>
      <c r="M173" s="122" t="e">
        <f>K173/I173</f>
        <v>#DIV/0!</v>
      </c>
      <c r="N173" s="272">
        <f>SUM(N174:N178)</f>
        <v>13720</v>
      </c>
      <c r="O173" s="272">
        <f>H173-N173</f>
        <v>0</v>
      </c>
      <c r="P173" s="150">
        <f t="shared" ref="P173:P178" si="266">N173/H173</f>
        <v>1</v>
      </c>
      <c r="Q173" s="523"/>
      <c r="R173" s="523"/>
      <c r="S173" s="574" t="s">
        <v>403</v>
      </c>
      <c r="CG173" s="140">
        <f t="shared" si="245"/>
        <v>0</v>
      </c>
      <c r="CJ173" s="38" t="b">
        <f t="shared" si="261"/>
        <v>1</v>
      </c>
      <c r="CT173" s="182">
        <f t="shared" si="230"/>
        <v>13720</v>
      </c>
      <c r="CU173" s="38" t="b">
        <f t="shared" si="231"/>
        <v>1</v>
      </c>
    </row>
    <row r="174" spans="1:99" s="34" customFormat="1" ht="27.75" x14ac:dyDescent="0.4">
      <c r="A174" s="198"/>
      <c r="B174" s="376" t="s">
        <v>10</v>
      </c>
      <c r="C174" s="376"/>
      <c r="D174" s="424"/>
      <c r="E174" s="424"/>
      <c r="F174" s="424"/>
      <c r="G174" s="424"/>
      <c r="H174" s="268"/>
      <c r="I174" s="424"/>
      <c r="J174" s="129" t="e">
        <f t="shared" ref="J174:J178" si="267">I174/H174</f>
        <v>#DIV/0!</v>
      </c>
      <c r="K174" s="424"/>
      <c r="L174" s="122" t="e">
        <f t="shared" ref="L174:L178" si="268">K174/H174</f>
        <v>#DIV/0!</v>
      </c>
      <c r="M174" s="122" t="e">
        <f t="shared" ref="M174:M178" si="269">K174/I174</f>
        <v>#DIV/0!</v>
      </c>
      <c r="N174" s="424"/>
      <c r="O174" s="424">
        <f>H174-N174</f>
        <v>0</v>
      </c>
      <c r="P174" s="122" t="e">
        <f t="shared" si="266"/>
        <v>#DIV/0!</v>
      </c>
      <c r="Q174" s="321"/>
      <c r="R174" s="321"/>
      <c r="S174" s="575"/>
      <c r="CG174" s="140">
        <f t="shared" si="245"/>
        <v>0</v>
      </c>
      <c r="CJ174" s="38" t="b">
        <f t="shared" si="261"/>
        <v>1</v>
      </c>
      <c r="CT174" s="182">
        <f t="shared" si="230"/>
        <v>0</v>
      </c>
      <c r="CU174" s="38" t="b">
        <f t="shared" si="231"/>
        <v>1</v>
      </c>
    </row>
    <row r="175" spans="1:99" s="34" customFormat="1" ht="27.75" x14ac:dyDescent="0.4">
      <c r="A175" s="198"/>
      <c r="B175" s="376" t="s">
        <v>8</v>
      </c>
      <c r="C175" s="376"/>
      <c r="D175" s="424"/>
      <c r="E175" s="424"/>
      <c r="F175" s="424"/>
      <c r="G175" s="424">
        <v>13720</v>
      </c>
      <c r="H175" s="424">
        <v>13720</v>
      </c>
      <c r="I175" s="424"/>
      <c r="J175" s="130">
        <f t="shared" si="267"/>
        <v>0</v>
      </c>
      <c r="K175" s="424"/>
      <c r="L175" s="524">
        <f t="shared" si="268"/>
        <v>0</v>
      </c>
      <c r="M175" s="122" t="e">
        <f t="shared" si="269"/>
        <v>#DIV/0!</v>
      </c>
      <c r="N175" s="424">
        <f>H175</f>
        <v>13720</v>
      </c>
      <c r="O175" s="424">
        <f t="shared" ref="O175:O178" si="270">H175-N175</f>
        <v>0</v>
      </c>
      <c r="P175" s="123">
        <f t="shared" si="266"/>
        <v>1</v>
      </c>
      <c r="Q175" s="322"/>
      <c r="R175" s="322"/>
      <c r="S175" s="575"/>
      <c r="CG175" s="140">
        <f t="shared" si="245"/>
        <v>0</v>
      </c>
      <c r="CJ175" s="38" t="b">
        <f t="shared" si="261"/>
        <v>1</v>
      </c>
      <c r="CT175" s="182">
        <f t="shared" si="230"/>
        <v>13720</v>
      </c>
      <c r="CU175" s="38" t="b">
        <f t="shared" si="231"/>
        <v>1</v>
      </c>
    </row>
    <row r="176" spans="1:99" s="34" customFormat="1" ht="27.75" x14ac:dyDescent="0.4">
      <c r="A176" s="198"/>
      <c r="B176" s="376" t="s">
        <v>19</v>
      </c>
      <c r="C176" s="376"/>
      <c r="D176" s="424"/>
      <c r="E176" s="424"/>
      <c r="F176" s="424"/>
      <c r="G176" s="424"/>
      <c r="H176" s="424"/>
      <c r="I176" s="424"/>
      <c r="J176" s="129" t="e">
        <f t="shared" si="267"/>
        <v>#DIV/0!</v>
      </c>
      <c r="K176" s="424"/>
      <c r="L176" s="122" t="e">
        <f t="shared" si="268"/>
        <v>#DIV/0!</v>
      </c>
      <c r="M176" s="122" t="e">
        <f t="shared" si="269"/>
        <v>#DIV/0!</v>
      </c>
      <c r="N176" s="424"/>
      <c r="O176" s="424">
        <f t="shared" si="270"/>
        <v>0</v>
      </c>
      <c r="P176" s="122" t="e">
        <f t="shared" si="266"/>
        <v>#DIV/0!</v>
      </c>
      <c r="Q176" s="321"/>
      <c r="R176" s="321"/>
      <c r="S176" s="575"/>
      <c r="CG176" s="140">
        <f t="shared" si="245"/>
        <v>0</v>
      </c>
      <c r="CJ176" s="38" t="b">
        <f t="shared" si="261"/>
        <v>1</v>
      </c>
      <c r="CT176" s="182">
        <f t="shared" si="230"/>
        <v>0</v>
      </c>
      <c r="CU176" s="38" t="b">
        <f t="shared" si="231"/>
        <v>1</v>
      </c>
    </row>
    <row r="177" spans="1:99" s="34" customFormat="1" ht="27.75" x14ac:dyDescent="0.4">
      <c r="A177" s="198"/>
      <c r="B177" s="376" t="s">
        <v>22</v>
      </c>
      <c r="C177" s="376"/>
      <c r="D177" s="424"/>
      <c r="E177" s="424"/>
      <c r="F177" s="424"/>
      <c r="G177" s="424"/>
      <c r="H177" s="424"/>
      <c r="I177" s="424"/>
      <c r="J177" s="129" t="e">
        <f t="shared" si="267"/>
        <v>#DIV/0!</v>
      </c>
      <c r="K177" s="424"/>
      <c r="L177" s="122" t="e">
        <f t="shared" si="268"/>
        <v>#DIV/0!</v>
      </c>
      <c r="M177" s="122" t="e">
        <f t="shared" si="269"/>
        <v>#DIV/0!</v>
      </c>
      <c r="N177" s="424"/>
      <c r="O177" s="424">
        <f t="shared" si="270"/>
        <v>0</v>
      </c>
      <c r="P177" s="122" t="e">
        <f t="shared" si="266"/>
        <v>#DIV/0!</v>
      </c>
      <c r="Q177" s="321"/>
      <c r="R177" s="321"/>
      <c r="S177" s="575"/>
      <c r="CG177" s="140">
        <f t="shared" si="245"/>
        <v>0</v>
      </c>
      <c r="CJ177" s="38" t="b">
        <f t="shared" si="261"/>
        <v>1</v>
      </c>
      <c r="CT177" s="182">
        <f t="shared" si="230"/>
        <v>0</v>
      </c>
      <c r="CU177" s="38" t="b">
        <f t="shared" si="231"/>
        <v>1</v>
      </c>
    </row>
    <row r="178" spans="1:99" s="34" customFormat="1" ht="27.75" x14ac:dyDescent="0.4">
      <c r="A178" s="360"/>
      <c r="B178" s="376" t="s">
        <v>11</v>
      </c>
      <c r="C178" s="376"/>
      <c r="D178" s="424"/>
      <c r="E178" s="424"/>
      <c r="F178" s="424"/>
      <c r="G178" s="424"/>
      <c r="H178" s="268"/>
      <c r="I178" s="424"/>
      <c r="J178" s="129" t="e">
        <f t="shared" si="267"/>
        <v>#DIV/0!</v>
      </c>
      <c r="K178" s="424"/>
      <c r="L178" s="122" t="e">
        <f t="shared" si="268"/>
        <v>#DIV/0!</v>
      </c>
      <c r="M178" s="122" t="e">
        <f t="shared" si="269"/>
        <v>#DIV/0!</v>
      </c>
      <c r="N178" s="424"/>
      <c r="O178" s="424">
        <f t="shared" si="270"/>
        <v>0</v>
      </c>
      <c r="P178" s="122" t="e">
        <f t="shared" si="266"/>
        <v>#DIV/0!</v>
      </c>
      <c r="Q178" s="137"/>
      <c r="R178" s="137"/>
      <c r="S178" s="576"/>
      <c r="CG178" s="140">
        <f t="shared" si="245"/>
        <v>0</v>
      </c>
      <c r="CJ178" s="38" t="b">
        <f t="shared" si="261"/>
        <v>1</v>
      </c>
      <c r="CT178" s="182">
        <f t="shared" si="230"/>
        <v>0</v>
      </c>
      <c r="CU178" s="38" t="b">
        <f t="shared" si="231"/>
        <v>1</v>
      </c>
    </row>
    <row r="179" spans="1:99" s="35" customFormat="1" ht="78" customHeight="1" x14ac:dyDescent="0.4">
      <c r="A179" s="200" t="s">
        <v>231</v>
      </c>
      <c r="B179" s="516" t="s">
        <v>248</v>
      </c>
      <c r="C179" s="141" t="s">
        <v>17</v>
      </c>
      <c r="D179" s="272">
        <f t="shared" ref="D179:I179" si="271">SUM(D180:D184)</f>
        <v>0</v>
      </c>
      <c r="E179" s="272">
        <f t="shared" si="271"/>
        <v>0</v>
      </c>
      <c r="F179" s="272">
        <f t="shared" si="271"/>
        <v>0</v>
      </c>
      <c r="G179" s="272">
        <f t="shared" si="271"/>
        <v>19902.599999999999</v>
      </c>
      <c r="H179" s="272">
        <f t="shared" si="271"/>
        <v>19902.599999999999</v>
      </c>
      <c r="I179" s="272">
        <f t="shared" si="271"/>
        <v>2929</v>
      </c>
      <c r="J179" s="169">
        <f>I179/H179</f>
        <v>0.15</v>
      </c>
      <c r="K179" s="272">
        <f>SUM(K180:K184)</f>
        <v>2854.24</v>
      </c>
      <c r="L179" s="150">
        <f>K179/H179</f>
        <v>0.14000000000000001</v>
      </c>
      <c r="M179" s="123">
        <f>K179/I179</f>
        <v>0.97</v>
      </c>
      <c r="N179" s="272">
        <f>SUM(N180:N184)</f>
        <v>19902.599999999999</v>
      </c>
      <c r="O179" s="272">
        <f>H179-N179</f>
        <v>0</v>
      </c>
      <c r="P179" s="150">
        <f t="shared" ref="P179:P184" si="272">N179/H179</f>
        <v>1</v>
      </c>
      <c r="Q179" s="523"/>
      <c r="R179" s="523"/>
      <c r="S179" s="574" t="s">
        <v>420</v>
      </c>
      <c r="CG179" s="140">
        <f t="shared" ref="CG179:CG184" si="273">G179-H179</f>
        <v>0</v>
      </c>
      <c r="CJ179" s="38" t="b">
        <f t="shared" ref="CJ179:CJ184" si="274">N179+O179=H179</f>
        <v>1</v>
      </c>
      <c r="CT179" s="182">
        <f t="shared" ref="CT179:CT184" si="275">N179+O179</f>
        <v>19902.599999999999</v>
      </c>
      <c r="CU179" s="38" t="b">
        <f t="shared" ref="CU179:CU184" si="276">CT179=H179</f>
        <v>1</v>
      </c>
    </row>
    <row r="180" spans="1:99" s="34" customFormat="1" ht="27.75" x14ac:dyDescent="0.4">
      <c r="A180" s="198"/>
      <c r="B180" s="376" t="s">
        <v>10</v>
      </c>
      <c r="C180" s="376"/>
      <c r="D180" s="424"/>
      <c r="E180" s="424"/>
      <c r="F180" s="424"/>
      <c r="G180" s="424"/>
      <c r="H180" s="268"/>
      <c r="I180" s="424"/>
      <c r="J180" s="129" t="e">
        <f t="shared" ref="J180:J184" si="277">I180/H180</f>
        <v>#DIV/0!</v>
      </c>
      <c r="K180" s="424"/>
      <c r="L180" s="122" t="e">
        <f t="shared" ref="L180:L184" si="278">K180/H180</f>
        <v>#DIV/0!</v>
      </c>
      <c r="M180" s="122" t="e">
        <f t="shared" ref="M180:M184" si="279">K180/I180</f>
        <v>#DIV/0!</v>
      </c>
      <c r="N180" s="424"/>
      <c r="O180" s="424">
        <f>H180-N180</f>
        <v>0</v>
      </c>
      <c r="P180" s="122" t="e">
        <f t="shared" si="272"/>
        <v>#DIV/0!</v>
      </c>
      <c r="Q180" s="321"/>
      <c r="R180" s="321"/>
      <c r="S180" s="575"/>
      <c r="CG180" s="140">
        <f t="shared" si="273"/>
        <v>0</v>
      </c>
      <c r="CJ180" s="38" t="b">
        <f t="shared" si="274"/>
        <v>1</v>
      </c>
      <c r="CT180" s="182">
        <f t="shared" si="275"/>
        <v>0</v>
      </c>
      <c r="CU180" s="38" t="b">
        <f t="shared" si="276"/>
        <v>1</v>
      </c>
    </row>
    <row r="181" spans="1:99" s="34" customFormat="1" ht="27.75" x14ac:dyDescent="0.4">
      <c r="A181" s="198"/>
      <c r="B181" s="376" t="s">
        <v>8</v>
      </c>
      <c r="C181" s="376"/>
      <c r="D181" s="424"/>
      <c r="E181" s="424"/>
      <c r="F181" s="424"/>
      <c r="G181" s="424">
        <v>19902.599999999999</v>
      </c>
      <c r="H181" s="424">
        <v>19902.599999999999</v>
      </c>
      <c r="I181" s="424">
        <v>2929</v>
      </c>
      <c r="J181" s="130">
        <f t="shared" si="277"/>
        <v>0.15</v>
      </c>
      <c r="K181" s="424">
        <v>2854.24</v>
      </c>
      <c r="L181" s="524">
        <f t="shared" si="278"/>
        <v>0.1434</v>
      </c>
      <c r="M181" s="123">
        <f t="shared" si="279"/>
        <v>0.97</v>
      </c>
      <c r="N181" s="424">
        <f>H181</f>
        <v>19902.599999999999</v>
      </c>
      <c r="O181" s="424">
        <f t="shared" ref="O181:O184" si="280">H181-N181</f>
        <v>0</v>
      </c>
      <c r="P181" s="123">
        <f t="shared" si="272"/>
        <v>1</v>
      </c>
      <c r="Q181" s="322"/>
      <c r="R181" s="322"/>
      <c r="S181" s="575"/>
      <c r="CG181" s="140">
        <f t="shared" si="273"/>
        <v>0</v>
      </c>
      <c r="CJ181" s="38" t="b">
        <f t="shared" si="274"/>
        <v>1</v>
      </c>
      <c r="CT181" s="182">
        <f t="shared" si="275"/>
        <v>19902.599999999999</v>
      </c>
      <c r="CU181" s="38" t="b">
        <f t="shared" si="276"/>
        <v>1</v>
      </c>
    </row>
    <row r="182" spans="1:99" s="34" customFormat="1" ht="27.75" x14ac:dyDescent="0.4">
      <c r="A182" s="198"/>
      <c r="B182" s="376" t="s">
        <v>19</v>
      </c>
      <c r="C182" s="376"/>
      <c r="D182" s="424"/>
      <c r="E182" s="424"/>
      <c r="F182" s="424"/>
      <c r="G182" s="424"/>
      <c r="H182" s="424"/>
      <c r="I182" s="424"/>
      <c r="J182" s="129" t="e">
        <f t="shared" si="277"/>
        <v>#DIV/0!</v>
      </c>
      <c r="K182" s="424"/>
      <c r="L182" s="122" t="e">
        <f t="shared" si="278"/>
        <v>#DIV/0!</v>
      </c>
      <c r="M182" s="122" t="e">
        <f t="shared" si="279"/>
        <v>#DIV/0!</v>
      </c>
      <c r="N182" s="424"/>
      <c r="O182" s="424">
        <f t="shared" si="280"/>
        <v>0</v>
      </c>
      <c r="P182" s="122" t="e">
        <f t="shared" si="272"/>
        <v>#DIV/0!</v>
      </c>
      <c r="Q182" s="321"/>
      <c r="R182" s="321"/>
      <c r="S182" s="575"/>
      <c r="CG182" s="140">
        <f t="shared" si="273"/>
        <v>0</v>
      </c>
      <c r="CJ182" s="38" t="b">
        <f t="shared" si="274"/>
        <v>1</v>
      </c>
      <c r="CT182" s="182">
        <f t="shared" si="275"/>
        <v>0</v>
      </c>
      <c r="CU182" s="38" t="b">
        <f t="shared" si="276"/>
        <v>1</v>
      </c>
    </row>
    <row r="183" spans="1:99" s="34" customFormat="1" ht="27.75" x14ac:dyDescent="0.4">
      <c r="A183" s="198"/>
      <c r="B183" s="376" t="s">
        <v>22</v>
      </c>
      <c r="C183" s="376"/>
      <c r="D183" s="424"/>
      <c r="E183" s="424"/>
      <c r="F183" s="424"/>
      <c r="G183" s="424"/>
      <c r="H183" s="424"/>
      <c r="I183" s="424"/>
      <c r="J183" s="129" t="e">
        <f t="shared" si="277"/>
        <v>#DIV/0!</v>
      </c>
      <c r="K183" s="424"/>
      <c r="L183" s="122" t="e">
        <f t="shared" si="278"/>
        <v>#DIV/0!</v>
      </c>
      <c r="M183" s="122" t="e">
        <f t="shared" si="279"/>
        <v>#DIV/0!</v>
      </c>
      <c r="N183" s="424"/>
      <c r="O183" s="424">
        <f t="shared" si="280"/>
        <v>0</v>
      </c>
      <c r="P183" s="122" t="e">
        <f t="shared" si="272"/>
        <v>#DIV/0!</v>
      </c>
      <c r="Q183" s="321"/>
      <c r="R183" s="321"/>
      <c r="S183" s="575"/>
      <c r="CG183" s="140">
        <f t="shared" si="273"/>
        <v>0</v>
      </c>
      <c r="CJ183" s="38" t="b">
        <f t="shared" si="274"/>
        <v>1</v>
      </c>
      <c r="CT183" s="182">
        <f t="shared" si="275"/>
        <v>0</v>
      </c>
      <c r="CU183" s="38" t="b">
        <f t="shared" si="276"/>
        <v>1</v>
      </c>
    </row>
    <row r="184" spans="1:99" s="34" customFormat="1" ht="27.75" x14ac:dyDescent="0.4">
      <c r="A184" s="360"/>
      <c r="B184" s="376" t="s">
        <v>11</v>
      </c>
      <c r="C184" s="376"/>
      <c r="D184" s="424"/>
      <c r="E184" s="424"/>
      <c r="F184" s="424"/>
      <c r="G184" s="424"/>
      <c r="H184" s="268"/>
      <c r="I184" s="424"/>
      <c r="J184" s="129" t="e">
        <f t="shared" si="277"/>
        <v>#DIV/0!</v>
      </c>
      <c r="K184" s="424"/>
      <c r="L184" s="122" t="e">
        <f t="shared" si="278"/>
        <v>#DIV/0!</v>
      </c>
      <c r="M184" s="122" t="e">
        <f t="shared" si="279"/>
        <v>#DIV/0!</v>
      </c>
      <c r="N184" s="424"/>
      <c r="O184" s="424">
        <f t="shared" si="280"/>
        <v>0</v>
      </c>
      <c r="P184" s="122" t="e">
        <f t="shared" si="272"/>
        <v>#DIV/0!</v>
      </c>
      <c r="Q184" s="137"/>
      <c r="R184" s="137"/>
      <c r="S184" s="576"/>
      <c r="CG184" s="140">
        <f t="shared" si="273"/>
        <v>0</v>
      </c>
      <c r="CJ184" s="38" t="b">
        <f t="shared" si="274"/>
        <v>1</v>
      </c>
      <c r="CT184" s="182">
        <f t="shared" si="275"/>
        <v>0</v>
      </c>
      <c r="CU184" s="38" t="b">
        <f t="shared" si="276"/>
        <v>1</v>
      </c>
    </row>
    <row r="185" spans="1:99" s="521" customFormat="1" ht="46.5" x14ac:dyDescent="0.4">
      <c r="A185" s="126" t="s">
        <v>121</v>
      </c>
      <c r="B185" s="118" t="s">
        <v>75</v>
      </c>
      <c r="C185" s="118" t="s">
        <v>2</v>
      </c>
      <c r="D185" s="273" t="e">
        <f t="shared" ref="D185:F185" si="281">SUM(D186:D190)</f>
        <v>#REF!</v>
      </c>
      <c r="E185" s="273" t="e">
        <f t="shared" si="281"/>
        <v>#REF!</v>
      </c>
      <c r="F185" s="273" t="e">
        <f t="shared" si="281"/>
        <v>#REF!</v>
      </c>
      <c r="G185" s="273">
        <f>SUM(G186:G190)</f>
        <v>42481.1</v>
      </c>
      <c r="H185" s="273">
        <f t="shared" ref="H185:I185" si="282">SUM(H186:H190)</f>
        <v>42481.1</v>
      </c>
      <c r="I185" s="273">
        <f t="shared" si="282"/>
        <v>12157.3</v>
      </c>
      <c r="J185" s="361">
        <f>I185/H185</f>
        <v>0.28599999999999998</v>
      </c>
      <c r="K185" s="273">
        <f>SUM(K186:K190)</f>
        <v>0</v>
      </c>
      <c r="L185" s="525">
        <f t="shared" ref="L185:L190" si="283">K185/H185</f>
        <v>0</v>
      </c>
      <c r="M185" s="526">
        <f>K185/I185</f>
        <v>0</v>
      </c>
      <c r="N185" s="273">
        <f t="shared" ref="N185:O185" si="284">SUM(N186:N190)</f>
        <v>42481.1</v>
      </c>
      <c r="O185" s="273">
        <f t="shared" si="284"/>
        <v>0</v>
      </c>
      <c r="P185" s="119">
        <f t="shared" ref="P185:P201" si="285">N185/H185</f>
        <v>1</v>
      </c>
      <c r="Q185" s="320"/>
      <c r="R185" s="320"/>
      <c r="S185" s="455"/>
      <c r="CG185" s="140">
        <f t="shared" si="245"/>
        <v>0</v>
      </c>
      <c r="CJ185" s="38" t="b">
        <f t="shared" si="261"/>
        <v>1</v>
      </c>
      <c r="CT185" s="182">
        <f t="shared" si="230"/>
        <v>42481.1</v>
      </c>
      <c r="CU185" s="38" t="b">
        <f t="shared" si="231"/>
        <v>1</v>
      </c>
    </row>
    <row r="186" spans="1:99" s="34" customFormat="1" ht="27.75" x14ac:dyDescent="0.4">
      <c r="A186" s="128"/>
      <c r="B186" s="376" t="s">
        <v>10</v>
      </c>
      <c r="C186" s="376"/>
      <c r="D186" s="424">
        <f t="shared" ref="D186:F188" si="286">D635</f>
        <v>0</v>
      </c>
      <c r="E186" s="424">
        <f t="shared" si="286"/>
        <v>0</v>
      </c>
      <c r="F186" s="424">
        <f t="shared" si="286"/>
        <v>0</v>
      </c>
      <c r="G186" s="424">
        <f>G192+G198</f>
        <v>0</v>
      </c>
      <c r="H186" s="424">
        <f t="shared" ref="H186:I186" si="287">H192+H198</f>
        <v>0</v>
      </c>
      <c r="I186" s="424">
        <f t="shared" si="287"/>
        <v>0</v>
      </c>
      <c r="J186" s="527" t="e">
        <f>I186/H186</f>
        <v>#DIV/0!</v>
      </c>
      <c r="K186" s="424">
        <f>K192+K198</f>
        <v>0</v>
      </c>
      <c r="L186" s="528" t="e">
        <f t="shared" si="283"/>
        <v>#DIV/0!</v>
      </c>
      <c r="M186" s="122" t="e">
        <f t="shared" ref="M186:M190" si="288">K186/I186</f>
        <v>#DIV/0!</v>
      </c>
      <c r="N186" s="424">
        <f t="shared" ref="N186:O186" si="289">N192+N198</f>
        <v>0</v>
      </c>
      <c r="O186" s="424">
        <f t="shared" si="289"/>
        <v>0</v>
      </c>
      <c r="P186" s="122" t="e">
        <f t="shared" si="285"/>
        <v>#DIV/0!</v>
      </c>
      <c r="Q186" s="321"/>
      <c r="R186" s="321"/>
      <c r="S186" s="116"/>
      <c r="CG186" s="140">
        <f t="shared" si="245"/>
        <v>0</v>
      </c>
      <c r="CJ186" s="38" t="b">
        <f t="shared" si="261"/>
        <v>1</v>
      </c>
      <c r="CT186" s="182">
        <f t="shared" si="230"/>
        <v>0</v>
      </c>
      <c r="CU186" s="38" t="b">
        <f t="shared" si="231"/>
        <v>1</v>
      </c>
    </row>
    <row r="187" spans="1:99" s="34" customFormat="1" ht="27.75" x14ac:dyDescent="0.4">
      <c r="A187" s="128"/>
      <c r="B187" s="376" t="s">
        <v>8</v>
      </c>
      <c r="C187" s="376"/>
      <c r="D187" s="424">
        <f t="shared" si="286"/>
        <v>0</v>
      </c>
      <c r="E187" s="424">
        <f t="shared" si="286"/>
        <v>0</v>
      </c>
      <c r="F187" s="424">
        <f t="shared" si="286"/>
        <v>0</v>
      </c>
      <c r="G187" s="424">
        <f>G193+G199</f>
        <v>42481.1</v>
      </c>
      <c r="H187" s="424">
        <f t="shared" ref="G187:I190" si="290">H193+H199</f>
        <v>42481.1</v>
      </c>
      <c r="I187" s="424">
        <f t="shared" si="290"/>
        <v>12157.3</v>
      </c>
      <c r="J187" s="362">
        <f t="shared" ref="J187:J190" si="291">I187/H187</f>
        <v>0.28599999999999998</v>
      </c>
      <c r="K187" s="424">
        <f t="shared" ref="K187" si="292">K193+K199</f>
        <v>0</v>
      </c>
      <c r="L187" s="524">
        <f t="shared" si="283"/>
        <v>0</v>
      </c>
      <c r="M187" s="528">
        <f t="shared" si="288"/>
        <v>0</v>
      </c>
      <c r="N187" s="424">
        <f t="shared" ref="N187:O187" si="293">N193+N199</f>
        <v>42481.1</v>
      </c>
      <c r="O187" s="424">
        <f t="shared" si="293"/>
        <v>0</v>
      </c>
      <c r="P187" s="123">
        <f t="shared" si="285"/>
        <v>1</v>
      </c>
      <c r="Q187" s="322"/>
      <c r="R187" s="322"/>
      <c r="S187" s="116"/>
      <c r="CG187" s="140">
        <f t="shared" si="245"/>
        <v>0</v>
      </c>
      <c r="CJ187" s="38" t="b">
        <f t="shared" si="261"/>
        <v>1</v>
      </c>
      <c r="CT187" s="182">
        <f t="shared" si="230"/>
        <v>42481.1</v>
      </c>
      <c r="CU187" s="38" t="b">
        <f t="shared" si="231"/>
        <v>1</v>
      </c>
    </row>
    <row r="188" spans="1:99" s="34" customFormat="1" ht="27.75" x14ac:dyDescent="0.4">
      <c r="A188" s="128"/>
      <c r="B188" s="376" t="s">
        <v>19</v>
      </c>
      <c r="C188" s="376"/>
      <c r="D188" s="424">
        <f t="shared" si="286"/>
        <v>0</v>
      </c>
      <c r="E188" s="424">
        <f t="shared" si="286"/>
        <v>0</v>
      </c>
      <c r="F188" s="424">
        <f t="shared" si="286"/>
        <v>0</v>
      </c>
      <c r="G188" s="424">
        <f t="shared" si="290"/>
        <v>0</v>
      </c>
      <c r="H188" s="424">
        <f t="shared" si="290"/>
        <v>0</v>
      </c>
      <c r="I188" s="424">
        <f t="shared" si="290"/>
        <v>0</v>
      </c>
      <c r="J188" s="527" t="e">
        <f t="shared" si="291"/>
        <v>#DIV/0!</v>
      </c>
      <c r="K188" s="424">
        <f t="shared" ref="K188" si="294">K194+K200</f>
        <v>0</v>
      </c>
      <c r="L188" s="122" t="e">
        <f t="shared" si="283"/>
        <v>#DIV/0!</v>
      </c>
      <c r="M188" s="122" t="e">
        <f t="shared" si="288"/>
        <v>#DIV/0!</v>
      </c>
      <c r="N188" s="424">
        <f t="shared" ref="N188:O188" si="295">N194+N200</f>
        <v>0</v>
      </c>
      <c r="O188" s="424">
        <f t="shared" si="295"/>
        <v>0</v>
      </c>
      <c r="P188" s="122" t="e">
        <f t="shared" si="285"/>
        <v>#DIV/0!</v>
      </c>
      <c r="Q188" s="321"/>
      <c r="R188" s="321"/>
      <c r="S188" s="116"/>
      <c r="CG188" s="140">
        <f t="shared" si="245"/>
        <v>0</v>
      </c>
      <c r="CJ188" s="38" t="b">
        <f t="shared" si="261"/>
        <v>1</v>
      </c>
      <c r="CT188" s="182">
        <f t="shared" si="230"/>
        <v>0</v>
      </c>
      <c r="CU188" s="38" t="b">
        <f t="shared" si="231"/>
        <v>1</v>
      </c>
    </row>
    <row r="189" spans="1:99" s="34" customFormat="1" ht="27.75" x14ac:dyDescent="0.4">
      <c r="A189" s="128"/>
      <c r="B189" s="376" t="s">
        <v>22</v>
      </c>
      <c r="C189" s="376"/>
      <c r="D189" s="424" t="e">
        <f>#REF!</f>
        <v>#REF!</v>
      </c>
      <c r="E189" s="424" t="e">
        <f>#REF!</f>
        <v>#REF!</v>
      </c>
      <c r="F189" s="424" t="e">
        <f>#REF!</f>
        <v>#REF!</v>
      </c>
      <c r="G189" s="424">
        <f t="shared" si="290"/>
        <v>0</v>
      </c>
      <c r="H189" s="424">
        <f t="shared" si="290"/>
        <v>0</v>
      </c>
      <c r="I189" s="424">
        <f t="shared" si="290"/>
        <v>0</v>
      </c>
      <c r="J189" s="527" t="e">
        <f t="shared" si="291"/>
        <v>#DIV/0!</v>
      </c>
      <c r="K189" s="424">
        <f t="shared" ref="K189" si="296">K195+K201</f>
        <v>0</v>
      </c>
      <c r="L189" s="122" t="e">
        <f t="shared" si="283"/>
        <v>#DIV/0!</v>
      </c>
      <c r="M189" s="122" t="e">
        <f t="shared" si="288"/>
        <v>#DIV/0!</v>
      </c>
      <c r="N189" s="424">
        <f t="shared" ref="N189:O189" si="297">N195+N201</f>
        <v>0</v>
      </c>
      <c r="O189" s="424">
        <f t="shared" si="297"/>
        <v>0</v>
      </c>
      <c r="P189" s="122" t="e">
        <f t="shared" si="285"/>
        <v>#DIV/0!</v>
      </c>
      <c r="Q189" s="322"/>
      <c r="R189" s="322"/>
      <c r="S189" s="116"/>
      <c r="CG189" s="140">
        <f t="shared" si="245"/>
        <v>0</v>
      </c>
      <c r="CJ189" s="38" t="b">
        <f t="shared" si="261"/>
        <v>1</v>
      </c>
      <c r="CT189" s="182">
        <f t="shared" si="230"/>
        <v>0</v>
      </c>
      <c r="CU189" s="38" t="b">
        <f t="shared" si="231"/>
        <v>1</v>
      </c>
    </row>
    <row r="190" spans="1:99" s="34" customFormat="1" ht="27.75" x14ac:dyDescent="0.4">
      <c r="A190" s="131"/>
      <c r="B190" s="376" t="s">
        <v>11</v>
      </c>
      <c r="C190" s="376"/>
      <c r="D190" s="424">
        <f>D638</f>
        <v>0</v>
      </c>
      <c r="E190" s="424">
        <f>E638</f>
        <v>0</v>
      </c>
      <c r="F190" s="424">
        <f>F638</f>
        <v>0</v>
      </c>
      <c r="G190" s="424">
        <f t="shared" si="290"/>
        <v>0</v>
      </c>
      <c r="H190" s="424">
        <f t="shared" si="290"/>
        <v>0</v>
      </c>
      <c r="I190" s="424">
        <f t="shared" si="290"/>
        <v>0</v>
      </c>
      <c r="J190" s="527" t="e">
        <f t="shared" si="291"/>
        <v>#DIV/0!</v>
      </c>
      <c r="K190" s="424">
        <f t="shared" ref="K190" si="298">K196+K202</f>
        <v>0</v>
      </c>
      <c r="L190" s="122" t="e">
        <f t="shared" si="283"/>
        <v>#DIV/0!</v>
      </c>
      <c r="M190" s="122" t="e">
        <f t="shared" si="288"/>
        <v>#DIV/0!</v>
      </c>
      <c r="N190" s="424">
        <f t="shared" ref="N190:O190" si="299">N196+N202</f>
        <v>0</v>
      </c>
      <c r="O190" s="424">
        <f t="shared" si="299"/>
        <v>0</v>
      </c>
      <c r="P190" s="122" t="e">
        <f t="shared" si="285"/>
        <v>#DIV/0!</v>
      </c>
      <c r="Q190" s="137"/>
      <c r="R190" s="137"/>
      <c r="S190" s="117"/>
      <c r="CG190" s="140">
        <f t="shared" si="245"/>
        <v>0</v>
      </c>
      <c r="CJ190" s="38" t="b">
        <f t="shared" si="261"/>
        <v>1</v>
      </c>
      <c r="CT190" s="182">
        <f t="shared" si="230"/>
        <v>0</v>
      </c>
      <c r="CU190" s="38" t="b">
        <f t="shared" si="231"/>
        <v>1</v>
      </c>
    </row>
    <row r="191" spans="1:99" s="91" customFormat="1" ht="118.5" customHeight="1" x14ac:dyDescent="0.4">
      <c r="A191" s="132" t="s">
        <v>122</v>
      </c>
      <c r="B191" s="120" t="s">
        <v>245</v>
      </c>
      <c r="C191" s="155" t="s">
        <v>17</v>
      </c>
      <c r="D191" s="271" t="e">
        <f>SUM(D192:D203)</f>
        <v>#REF!</v>
      </c>
      <c r="E191" s="271" t="e">
        <f t="shared" ref="E191:F191" si="300">SUM(E192:E203)</f>
        <v>#REF!</v>
      </c>
      <c r="F191" s="271" t="e">
        <f t="shared" si="300"/>
        <v>#REF!</v>
      </c>
      <c r="G191" s="271">
        <f>SUM(G192:G196)</f>
        <v>798.9</v>
      </c>
      <c r="H191" s="271">
        <f t="shared" ref="H191:K191" si="301">SUM(H192:H196)</f>
        <v>798.9</v>
      </c>
      <c r="I191" s="271">
        <f t="shared" si="301"/>
        <v>0</v>
      </c>
      <c r="J191" s="463">
        <f>I191/H191</f>
        <v>0</v>
      </c>
      <c r="K191" s="271">
        <f t="shared" si="301"/>
        <v>0</v>
      </c>
      <c r="L191" s="121">
        <f>K191/H191</f>
        <v>0</v>
      </c>
      <c r="M191" s="174" t="e">
        <f>K191/I191</f>
        <v>#DIV/0!</v>
      </c>
      <c r="N191" s="271">
        <f t="shared" ref="N191" si="302">SUM(N192:N196)</f>
        <v>798.9</v>
      </c>
      <c r="O191" s="271">
        <f t="shared" ref="O191:O196" si="303">H191-N191</f>
        <v>0</v>
      </c>
      <c r="P191" s="121">
        <f t="shared" si="285"/>
        <v>1</v>
      </c>
      <c r="Q191" s="271">
        <f t="shared" ref="Q191:Q196" si="304">H191-K191</f>
        <v>798.9</v>
      </c>
      <c r="R191" s="271">
        <f t="shared" ref="R191:R196" si="305">I191-K191</f>
        <v>0</v>
      </c>
      <c r="S191" s="568" t="s">
        <v>246</v>
      </c>
      <c r="CG191" s="140">
        <f t="shared" si="245"/>
        <v>0</v>
      </c>
      <c r="CJ191" s="38" t="b">
        <f t="shared" si="261"/>
        <v>1</v>
      </c>
      <c r="CT191" s="182">
        <f t="shared" si="230"/>
        <v>798.9</v>
      </c>
      <c r="CU191" s="38" t="b">
        <f t="shared" si="231"/>
        <v>1</v>
      </c>
    </row>
    <row r="192" spans="1:99" s="34" customFormat="1" ht="27.75" x14ac:dyDescent="0.4">
      <c r="A192" s="529"/>
      <c r="B192" s="553" t="s">
        <v>10</v>
      </c>
      <c r="C192" s="553"/>
      <c r="D192" s="547"/>
      <c r="E192" s="547"/>
      <c r="F192" s="547"/>
      <c r="G192" s="547"/>
      <c r="H192" s="547"/>
      <c r="I192" s="547"/>
      <c r="J192" s="129" t="e">
        <f t="shared" ref="J192:J196" si="306">I192/H192</f>
        <v>#DIV/0!</v>
      </c>
      <c r="K192" s="547"/>
      <c r="L192" s="122" t="e">
        <f t="shared" ref="L192:L196" si="307">K192/H192</f>
        <v>#DIV/0!</v>
      </c>
      <c r="M192" s="154" t="e">
        <f t="shared" ref="M192:M196" si="308">K192/I192</f>
        <v>#DIV/0!</v>
      </c>
      <c r="N192" s="547"/>
      <c r="O192" s="547">
        <f t="shared" si="303"/>
        <v>0</v>
      </c>
      <c r="P192" s="122" t="e">
        <f t="shared" si="285"/>
        <v>#DIV/0!</v>
      </c>
      <c r="Q192" s="547">
        <f t="shared" si="304"/>
        <v>0</v>
      </c>
      <c r="R192" s="547">
        <f t="shared" si="305"/>
        <v>0</v>
      </c>
      <c r="S192" s="569"/>
      <c r="CG192" s="140">
        <f t="shared" si="245"/>
        <v>0</v>
      </c>
      <c r="CJ192" s="38" t="b">
        <f t="shared" si="261"/>
        <v>1</v>
      </c>
      <c r="CT192" s="182">
        <f t="shared" si="230"/>
        <v>0</v>
      </c>
      <c r="CU192" s="38" t="b">
        <f t="shared" si="231"/>
        <v>1</v>
      </c>
    </row>
    <row r="193" spans="1:99" s="34" customFormat="1" ht="27.75" x14ac:dyDescent="0.4">
      <c r="A193" s="529"/>
      <c r="B193" s="553" t="s">
        <v>8</v>
      </c>
      <c r="C193" s="553"/>
      <c r="D193" s="547"/>
      <c r="E193" s="547"/>
      <c r="F193" s="547"/>
      <c r="G193" s="547">
        <v>798.9</v>
      </c>
      <c r="H193" s="547">
        <v>798.9</v>
      </c>
      <c r="I193" s="547"/>
      <c r="J193" s="130">
        <f>I193/H193</f>
        <v>0</v>
      </c>
      <c r="K193" s="547"/>
      <c r="L193" s="123">
        <f t="shared" si="307"/>
        <v>0</v>
      </c>
      <c r="M193" s="154" t="e">
        <f t="shared" si="308"/>
        <v>#DIV/0!</v>
      </c>
      <c r="N193" s="547">
        <f>H193</f>
        <v>798.9</v>
      </c>
      <c r="O193" s="386">
        <f t="shared" si="303"/>
        <v>0</v>
      </c>
      <c r="P193" s="123">
        <f t="shared" si="285"/>
        <v>1</v>
      </c>
      <c r="Q193" s="547">
        <f t="shared" si="304"/>
        <v>798.9</v>
      </c>
      <c r="R193" s="547">
        <f t="shared" si="305"/>
        <v>0</v>
      </c>
      <c r="S193" s="569"/>
      <c r="CG193" s="140">
        <f t="shared" si="245"/>
        <v>0</v>
      </c>
      <c r="CJ193" s="38" t="b">
        <f t="shared" si="261"/>
        <v>1</v>
      </c>
      <c r="CT193" s="182">
        <f t="shared" si="230"/>
        <v>798.9</v>
      </c>
      <c r="CU193" s="38" t="b">
        <f t="shared" si="231"/>
        <v>1</v>
      </c>
    </row>
    <row r="194" spans="1:99" s="34" customFormat="1" ht="27.75" x14ac:dyDescent="0.4">
      <c r="A194" s="529"/>
      <c r="B194" s="553" t="s">
        <v>19</v>
      </c>
      <c r="C194" s="553"/>
      <c r="D194" s="547"/>
      <c r="E194" s="547"/>
      <c r="F194" s="547"/>
      <c r="G194" s="547"/>
      <c r="H194" s="547"/>
      <c r="I194" s="547"/>
      <c r="J194" s="129" t="e">
        <f t="shared" si="306"/>
        <v>#DIV/0!</v>
      </c>
      <c r="K194" s="547"/>
      <c r="L194" s="122" t="e">
        <f t="shared" si="307"/>
        <v>#DIV/0!</v>
      </c>
      <c r="M194" s="122" t="e">
        <f t="shared" si="308"/>
        <v>#DIV/0!</v>
      </c>
      <c r="N194" s="547"/>
      <c r="O194" s="547">
        <f t="shared" si="303"/>
        <v>0</v>
      </c>
      <c r="P194" s="122" t="e">
        <f t="shared" si="285"/>
        <v>#DIV/0!</v>
      </c>
      <c r="Q194" s="547">
        <f t="shared" si="304"/>
        <v>0</v>
      </c>
      <c r="R194" s="547">
        <f t="shared" si="305"/>
        <v>0</v>
      </c>
      <c r="S194" s="569"/>
      <c r="CG194" s="140">
        <f t="shared" si="245"/>
        <v>0</v>
      </c>
      <c r="CJ194" s="38" t="b">
        <f t="shared" si="261"/>
        <v>1</v>
      </c>
      <c r="CT194" s="182">
        <f t="shared" si="230"/>
        <v>0</v>
      </c>
      <c r="CU194" s="38" t="b">
        <f t="shared" si="231"/>
        <v>1</v>
      </c>
    </row>
    <row r="195" spans="1:99" s="34" customFormat="1" ht="27.75" hidden="1" x14ac:dyDescent="0.4">
      <c r="A195" s="529"/>
      <c r="B195" s="553" t="s">
        <v>22</v>
      </c>
      <c r="C195" s="553"/>
      <c r="D195" s="547"/>
      <c r="E195" s="547"/>
      <c r="F195" s="547"/>
      <c r="G195" s="547"/>
      <c r="H195" s="547"/>
      <c r="I195" s="547"/>
      <c r="J195" s="129" t="e">
        <f t="shared" si="306"/>
        <v>#DIV/0!</v>
      </c>
      <c r="K195" s="547"/>
      <c r="L195" s="122" t="e">
        <f t="shared" si="307"/>
        <v>#DIV/0!</v>
      </c>
      <c r="M195" s="122" t="e">
        <f t="shared" si="308"/>
        <v>#DIV/0!</v>
      </c>
      <c r="N195" s="547"/>
      <c r="O195" s="547">
        <f t="shared" si="303"/>
        <v>0</v>
      </c>
      <c r="P195" s="122" t="e">
        <f t="shared" si="285"/>
        <v>#DIV/0!</v>
      </c>
      <c r="Q195" s="547">
        <f t="shared" si="304"/>
        <v>0</v>
      </c>
      <c r="R195" s="547">
        <f t="shared" si="305"/>
        <v>0</v>
      </c>
      <c r="S195" s="569"/>
      <c r="CG195" s="140">
        <f t="shared" si="245"/>
        <v>0</v>
      </c>
      <c r="CJ195" s="38" t="b">
        <f t="shared" si="261"/>
        <v>1</v>
      </c>
      <c r="CT195" s="182">
        <f t="shared" si="230"/>
        <v>0</v>
      </c>
      <c r="CU195" s="38" t="b">
        <f t="shared" si="231"/>
        <v>1</v>
      </c>
    </row>
    <row r="196" spans="1:99" s="34" customFormat="1" ht="27.75" x14ac:dyDescent="0.4">
      <c r="A196" s="530"/>
      <c r="B196" s="553" t="s">
        <v>11</v>
      </c>
      <c r="C196" s="553"/>
      <c r="D196" s="547"/>
      <c r="E196" s="547"/>
      <c r="F196" s="547"/>
      <c r="G196" s="547"/>
      <c r="H196" s="268"/>
      <c r="I196" s="547"/>
      <c r="J196" s="129" t="e">
        <f t="shared" si="306"/>
        <v>#DIV/0!</v>
      </c>
      <c r="K196" s="547"/>
      <c r="L196" s="122" t="e">
        <f t="shared" si="307"/>
        <v>#DIV/0!</v>
      </c>
      <c r="M196" s="122" t="e">
        <f t="shared" si="308"/>
        <v>#DIV/0!</v>
      </c>
      <c r="N196" s="547"/>
      <c r="O196" s="268">
        <f t="shared" si="303"/>
        <v>0</v>
      </c>
      <c r="P196" s="122" t="e">
        <f t="shared" si="285"/>
        <v>#DIV/0!</v>
      </c>
      <c r="Q196" s="547">
        <f t="shared" si="304"/>
        <v>0</v>
      </c>
      <c r="R196" s="268">
        <f t="shared" si="305"/>
        <v>0</v>
      </c>
      <c r="S196" s="570"/>
      <c r="CG196" s="140">
        <f t="shared" si="245"/>
        <v>0</v>
      </c>
      <c r="CJ196" s="38" t="b">
        <f t="shared" si="261"/>
        <v>1</v>
      </c>
      <c r="CT196" s="182">
        <f t="shared" si="230"/>
        <v>0</v>
      </c>
      <c r="CU196" s="38" t="b">
        <f t="shared" si="231"/>
        <v>1</v>
      </c>
    </row>
    <row r="197" spans="1:99" s="35" customFormat="1" ht="93" x14ac:dyDescent="0.4">
      <c r="A197" s="132" t="s">
        <v>123</v>
      </c>
      <c r="B197" s="120" t="s">
        <v>276</v>
      </c>
      <c r="C197" s="141" t="s">
        <v>17</v>
      </c>
      <c r="D197" s="271" t="e">
        <f>SUM(D198:D248)</f>
        <v>#REF!</v>
      </c>
      <c r="E197" s="271" t="e">
        <f>SUM(E198:E248)</f>
        <v>#REF!</v>
      </c>
      <c r="F197" s="271" t="e">
        <f>SUM(F198:F248)</f>
        <v>#REF!</v>
      </c>
      <c r="G197" s="271">
        <f>SUM(G198:G202)</f>
        <v>41682.199999999997</v>
      </c>
      <c r="H197" s="271">
        <f t="shared" ref="H197:K197" si="309">SUM(H198:H202)</f>
        <v>41682.199999999997</v>
      </c>
      <c r="I197" s="271">
        <f t="shared" si="309"/>
        <v>12157.3</v>
      </c>
      <c r="J197" s="463">
        <f>I197/H197</f>
        <v>0.28999999999999998</v>
      </c>
      <c r="K197" s="271">
        <f t="shared" si="309"/>
        <v>0</v>
      </c>
      <c r="L197" s="121">
        <f>K197/H197</f>
        <v>0</v>
      </c>
      <c r="M197" s="174">
        <f>K197/I197</f>
        <v>0</v>
      </c>
      <c r="N197" s="271">
        <f t="shared" ref="N197:O197" si="310">SUM(N198:N202)</f>
        <v>41682.199999999997</v>
      </c>
      <c r="O197" s="271">
        <f t="shared" si="310"/>
        <v>0</v>
      </c>
      <c r="P197" s="121">
        <f t="shared" si="285"/>
        <v>1</v>
      </c>
      <c r="Q197" s="318"/>
      <c r="R197" s="318"/>
      <c r="S197" s="577" t="s">
        <v>463</v>
      </c>
      <c r="CG197" s="140">
        <f t="shared" si="245"/>
        <v>0</v>
      </c>
      <c r="CJ197" s="38" t="b">
        <f t="shared" ref="CJ197:CJ228" si="311">N197+O197=H197</f>
        <v>1</v>
      </c>
      <c r="CT197" s="182">
        <f t="shared" si="230"/>
        <v>41682.199999999997</v>
      </c>
      <c r="CU197" s="38" t="b">
        <f t="shared" si="231"/>
        <v>1</v>
      </c>
    </row>
    <row r="198" spans="1:99" s="34" customFormat="1" ht="27.75" x14ac:dyDescent="0.4">
      <c r="A198" s="529"/>
      <c r="B198" s="376" t="s">
        <v>10</v>
      </c>
      <c r="C198" s="376"/>
      <c r="D198" s="424"/>
      <c r="E198" s="424"/>
      <c r="F198" s="424"/>
      <c r="G198" s="424"/>
      <c r="H198" s="424"/>
      <c r="I198" s="424"/>
      <c r="J198" s="129" t="e">
        <f t="shared" ref="J198:J202" si="312">I198/H198</f>
        <v>#DIV/0!</v>
      </c>
      <c r="K198" s="125"/>
      <c r="L198" s="122" t="e">
        <f t="shared" ref="L198:L202" si="313">K198/H198</f>
        <v>#DIV/0!</v>
      </c>
      <c r="M198" s="122" t="e">
        <f t="shared" ref="M198:M202" si="314">K198/I198</f>
        <v>#DIV/0!</v>
      </c>
      <c r="N198" s="424"/>
      <c r="O198" s="424">
        <f t="shared" ref="O198:O202" si="315">H198-N198</f>
        <v>0</v>
      </c>
      <c r="P198" s="137" t="e">
        <f t="shared" si="285"/>
        <v>#DIV/0!</v>
      </c>
      <c r="Q198" s="137"/>
      <c r="R198" s="137"/>
      <c r="S198" s="578"/>
      <c r="CG198" s="140">
        <f t="shared" si="245"/>
        <v>0</v>
      </c>
      <c r="CJ198" s="38" t="b">
        <f t="shared" si="311"/>
        <v>1</v>
      </c>
      <c r="CT198" s="182">
        <f t="shared" si="230"/>
        <v>0</v>
      </c>
      <c r="CU198" s="38" t="b">
        <f t="shared" si="231"/>
        <v>1</v>
      </c>
    </row>
    <row r="199" spans="1:99" s="34" customFormat="1" ht="27.75" x14ac:dyDescent="0.4">
      <c r="A199" s="529"/>
      <c r="B199" s="417" t="s">
        <v>8</v>
      </c>
      <c r="C199" s="417"/>
      <c r="D199" s="423"/>
      <c r="E199" s="423"/>
      <c r="F199" s="423"/>
      <c r="G199" s="423">
        <v>41682.199999999997</v>
      </c>
      <c r="H199" s="423">
        <v>41682.199999999997</v>
      </c>
      <c r="I199" s="423">
        <v>12157.3</v>
      </c>
      <c r="J199" s="429">
        <f t="shared" si="312"/>
        <v>0.28999999999999998</v>
      </c>
      <c r="K199" s="185"/>
      <c r="L199" s="137">
        <f t="shared" si="313"/>
        <v>0</v>
      </c>
      <c r="M199" s="531">
        <f t="shared" si="314"/>
        <v>0</v>
      </c>
      <c r="N199" s="423">
        <v>41682.199999999997</v>
      </c>
      <c r="O199" s="423">
        <f t="shared" si="315"/>
        <v>0</v>
      </c>
      <c r="P199" s="195">
        <f>N199/H199</f>
        <v>1</v>
      </c>
      <c r="Q199" s="322"/>
      <c r="R199" s="322"/>
      <c r="S199" s="578"/>
      <c r="CG199" s="140">
        <f>I199-K199</f>
        <v>12157.3</v>
      </c>
      <c r="CJ199" s="38" t="b">
        <f t="shared" si="311"/>
        <v>1</v>
      </c>
      <c r="CT199" s="182">
        <f t="shared" si="230"/>
        <v>41682.199999999997</v>
      </c>
      <c r="CU199" s="38" t="b">
        <f t="shared" si="231"/>
        <v>1</v>
      </c>
    </row>
    <row r="200" spans="1:99" s="34" customFormat="1" ht="31.5" customHeight="1" x14ac:dyDescent="0.4">
      <c r="A200" s="529"/>
      <c r="B200" s="376" t="s">
        <v>19</v>
      </c>
      <c r="C200" s="376"/>
      <c r="D200" s="424"/>
      <c r="E200" s="424"/>
      <c r="F200" s="424"/>
      <c r="G200" s="424"/>
      <c r="H200" s="424"/>
      <c r="I200" s="424"/>
      <c r="J200" s="129" t="e">
        <f t="shared" si="312"/>
        <v>#DIV/0!</v>
      </c>
      <c r="K200" s="125"/>
      <c r="L200" s="122" t="e">
        <f t="shared" si="313"/>
        <v>#DIV/0!</v>
      </c>
      <c r="M200" s="122" t="e">
        <f t="shared" si="314"/>
        <v>#DIV/0!</v>
      </c>
      <c r="N200" s="424"/>
      <c r="O200" s="424">
        <f t="shared" si="315"/>
        <v>0</v>
      </c>
      <c r="P200" s="122" t="e">
        <f t="shared" si="285"/>
        <v>#DIV/0!</v>
      </c>
      <c r="Q200" s="321"/>
      <c r="R200" s="321"/>
      <c r="S200" s="578"/>
      <c r="CG200" s="140">
        <f>CG199-3747.18</f>
        <v>8410.1200000000008</v>
      </c>
      <c r="CJ200" s="38" t="b">
        <f t="shared" si="311"/>
        <v>1</v>
      </c>
      <c r="CL200" s="34" t="s">
        <v>211</v>
      </c>
      <c r="CT200" s="182">
        <f t="shared" si="230"/>
        <v>0</v>
      </c>
      <c r="CU200" s="38" t="b">
        <f t="shared" si="231"/>
        <v>1</v>
      </c>
    </row>
    <row r="201" spans="1:99" s="34" customFormat="1" ht="27.75" x14ac:dyDescent="0.4">
      <c r="A201" s="529"/>
      <c r="B201" s="376" t="s">
        <v>22</v>
      </c>
      <c r="C201" s="376"/>
      <c r="D201" s="424"/>
      <c r="E201" s="424"/>
      <c r="F201" s="424"/>
      <c r="G201" s="424"/>
      <c r="H201" s="424"/>
      <c r="I201" s="424"/>
      <c r="J201" s="129" t="e">
        <f t="shared" si="312"/>
        <v>#DIV/0!</v>
      </c>
      <c r="K201" s="125"/>
      <c r="L201" s="122" t="e">
        <f t="shared" si="313"/>
        <v>#DIV/0!</v>
      </c>
      <c r="M201" s="122" t="e">
        <f t="shared" si="314"/>
        <v>#DIV/0!</v>
      </c>
      <c r="N201" s="424">
        <f>H201</f>
        <v>0</v>
      </c>
      <c r="O201" s="424">
        <f t="shared" si="315"/>
        <v>0</v>
      </c>
      <c r="P201" s="122" t="e">
        <f t="shared" si="285"/>
        <v>#DIV/0!</v>
      </c>
      <c r="Q201" s="322"/>
      <c r="R201" s="322"/>
      <c r="S201" s="578"/>
      <c r="CG201" s="140">
        <f>G201-H201</f>
        <v>0</v>
      </c>
      <c r="CJ201" s="38" t="b">
        <f t="shared" si="311"/>
        <v>1</v>
      </c>
      <c r="CT201" s="182">
        <f t="shared" si="230"/>
        <v>0</v>
      </c>
      <c r="CU201" s="38" t="b">
        <f t="shared" si="231"/>
        <v>1</v>
      </c>
    </row>
    <row r="202" spans="1:99" s="34" customFormat="1" x14ac:dyDescent="0.35">
      <c r="A202" s="530"/>
      <c r="B202" s="124" t="s">
        <v>11</v>
      </c>
      <c r="C202" s="417"/>
      <c r="D202" s="423"/>
      <c r="E202" s="423"/>
      <c r="F202" s="423"/>
      <c r="G202" s="423"/>
      <c r="H202" s="278"/>
      <c r="I202" s="423"/>
      <c r="J202" s="384" t="e">
        <f t="shared" si="312"/>
        <v>#DIV/0!</v>
      </c>
      <c r="K202" s="185"/>
      <c r="L202" s="137" t="e">
        <f t="shared" si="313"/>
        <v>#DIV/0!</v>
      </c>
      <c r="M202" s="137" t="e">
        <f t="shared" si="314"/>
        <v>#DIV/0!</v>
      </c>
      <c r="N202" s="423"/>
      <c r="O202" s="278">
        <f t="shared" si="315"/>
        <v>0</v>
      </c>
      <c r="P202" s="137" t="e">
        <f>N202/H202</f>
        <v>#DIV/0!</v>
      </c>
      <c r="Q202" s="137"/>
      <c r="R202" s="137"/>
      <c r="S202" s="579"/>
      <c r="CJ202" s="38" t="b">
        <f t="shared" si="311"/>
        <v>1</v>
      </c>
      <c r="CT202" s="182">
        <f t="shared" si="230"/>
        <v>0</v>
      </c>
      <c r="CU202" s="38" t="b">
        <f t="shared" si="231"/>
        <v>1</v>
      </c>
    </row>
    <row r="203" spans="1:99" s="14" customFormat="1" ht="105.75" customHeight="1" x14ac:dyDescent="0.25">
      <c r="A203" s="265" t="s">
        <v>124</v>
      </c>
      <c r="B203" s="45" t="s">
        <v>300</v>
      </c>
      <c r="C203" s="45" t="s">
        <v>9</v>
      </c>
      <c r="D203" s="46" t="e">
        <f>D205+D206+#REF!+#REF!+#REF!</f>
        <v>#REF!</v>
      </c>
      <c r="E203" s="46" t="e">
        <f>E205+E206+#REF!+#REF!+#REF!</f>
        <v>#REF!</v>
      </c>
      <c r="F203" s="46" t="e">
        <f>F205+F206+#REF!+#REF!+#REF!</f>
        <v>#REF!</v>
      </c>
      <c r="G203" s="46"/>
      <c r="H203" s="46"/>
      <c r="I203" s="47"/>
      <c r="J203" s="76"/>
      <c r="K203" s="46"/>
      <c r="L203" s="78"/>
      <c r="M203" s="78"/>
      <c r="N203" s="78"/>
      <c r="O203" s="78"/>
      <c r="P203" s="78"/>
      <c r="Q203" s="327"/>
      <c r="R203" s="327"/>
      <c r="S203" s="418" t="s">
        <v>61</v>
      </c>
      <c r="T203" s="13" t="e">
        <f>H203-K203=#REF!</f>
        <v>#REF!</v>
      </c>
      <c r="CG203" s="42"/>
      <c r="CJ203" s="38" t="b">
        <f t="shared" si="311"/>
        <v>1</v>
      </c>
      <c r="CT203" s="263">
        <f t="shared" si="230"/>
        <v>0</v>
      </c>
      <c r="CU203" s="25" t="b">
        <f t="shared" si="231"/>
        <v>1</v>
      </c>
    </row>
    <row r="204" spans="1:99" s="15" customFormat="1" ht="44.25" customHeight="1" x14ac:dyDescent="0.25">
      <c r="A204" s="59"/>
      <c r="B204" s="60" t="s">
        <v>10</v>
      </c>
      <c r="C204" s="50"/>
      <c r="D204" s="24"/>
      <c r="E204" s="24"/>
      <c r="F204" s="24"/>
      <c r="G204" s="269"/>
      <c r="H204" s="24"/>
      <c r="I204" s="24"/>
      <c r="J204" s="77"/>
      <c r="K204" s="24"/>
      <c r="L204" s="79"/>
      <c r="M204" s="79"/>
      <c r="N204" s="79"/>
      <c r="O204" s="79"/>
      <c r="P204" s="79"/>
      <c r="Q204" s="328"/>
      <c r="R204" s="328"/>
      <c r="S204" s="416"/>
      <c r="T204" s="13" t="e">
        <f>H204-K204=#REF!</f>
        <v>#REF!</v>
      </c>
      <c r="CG204" s="39"/>
      <c r="CJ204" s="38" t="b">
        <f t="shared" si="311"/>
        <v>1</v>
      </c>
      <c r="CT204" s="263">
        <f t="shared" si="230"/>
        <v>0</v>
      </c>
      <c r="CU204" s="25" t="b">
        <f t="shared" si="231"/>
        <v>1</v>
      </c>
    </row>
    <row r="205" spans="1:99" s="15" customFormat="1" ht="44.25" customHeight="1" x14ac:dyDescent="0.25">
      <c r="A205" s="59"/>
      <c r="B205" s="60" t="s">
        <v>8</v>
      </c>
      <c r="C205" s="50"/>
      <c r="D205" s="24" t="e">
        <f>#REF!+#REF!</f>
        <v>#REF!</v>
      </c>
      <c r="E205" s="24" t="e">
        <f>#REF!+#REF!</f>
        <v>#REF!</v>
      </c>
      <c r="F205" s="24" t="e">
        <f>#REF!+#REF!</f>
        <v>#REF!</v>
      </c>
      <c r="G205" s="24"/>
      <c r="H205" s="24"/>
      <c r="I205" s="24"/>
      <c r="J205" s="77"/>
      <c r="K205" s="24"/>
      <c r="L205" s="79"/>
      <c r="M205" s="79"/>
      <c r="N205" s="79"/>
      <c r="O205" s="79"/>
      <c r="P205" s="79"/>
      <c r="Q205" s="328"/>
      <c r="R205" s="328"/>
      <c r="S205" s="416"/>
      <c r="T205" s="13" t="e">
        <f>H205-K205=#REF!</f>
        <v>#REF!</v>
      </c>
      <c r="CG205" s="39"/>
      <c r="CJ205" s="38" t="b">
        <f t="shared" si="311"/>
        <v>1</v>
      </c>
      <c r="CT205" s="263">
        <f t="shared" si="230"/>
        <v>0</v>
      </c>
      <c r="CU205" s="25" t="b">
        <f t="shared" si="231"/>
        <v>1</v>
      </c>
    </row>
    <row r="206" spans="1:99" s="15" customFormat="1" ht="44.25" customHeight="1" x14ac:dyDescent="0.25">
      <c r="A206" s="61"/>
      <c r="B206" s="60" t="s">
        <v>19</v>
      </c>
      <c r="C206" s="50"/>
      <c r="D206" s="24"/>
      <c r="E206" s="24"/>
      <c r="F206" s="24"/>
      <c r="G206" s="24"/>
      <c r="H206" s="24"/>
      <c r="I206" s="24"/>
      <c r="J206" s="77"/>
      <c r="K206" s="24"/>
      <c r="L206" s="79"/>
      <c r="M206" s="79"/>
      <c r="N206" s="79"/>
      <c r="O206" s="79"/>
      <c r="P206" s="79"/>
      <c r="Q206" s="310"/>
      <c r="R206" s="310"/>
      <c r="S206" s="417"/>
      <c r="T206" s="13" t="e">
        <f>H206-K206=#REF!</f>
        <v>#REF!</v>
      </c>
      <c r="CG206" s="39"/>
      <c r="CJ206" s="38" t="b">
        <f t="shared" si="311"/>
        <v>1</v>
      </c>
      <c r="CT206" s="263">
        <f t="shared" si="230"/>
        <v>0</v>
      </c>
      <c r="CU206" s="25" t="b">
        <f t="shared" si="231"/>
        <v>1</v>
      </c>
    </row>
    <row r="207" spans="1:99" ht="71.25" customHeight="1" x14ac:dyDescent="0.35">
      <c r="A207" s="620" t="s">
        <v>3</v>
      </c>
      <c r="B207" s="57" t="s">
        <v>299</v>
      </c>
      <c r="C207" s="45" t="s">
        <v>9</v>
      </c>
      <c r="D207" s="274" t="e">
        <f>SUM(D208:D212)</f>
        <v>#REF!</v>
      </c>
      <c r="E207" s="274" t="e">
        <f t="shared" ref="E207:I207" si="316">SUM(E208:E212)</f>
        <v>#REF!</v>
      </c>
      <c r="F207" s="274" t="e">
        <f t="shared" si="316"/>
        <v>#REF!</v>
      </c>
      <c r="G207" s="274">
        <f t="shared" si="316"/>
        <v>174321.68</v>
      </c>
      <c r="H207" s="274">
        <f t="shared" si="316"/>
        <v>174321.68</v>
      </c>
      <c r="I207" s="274">
        <f t="shared" si="316"/>
        <v>31586.52</v>
      </c>
      <c r="J207" s="93">
        <f>I207/H207</f>
        <v>0.18099999999999999</v>
      </c>
      <c r="K207" s="274">
        <f t="shared" ref="K207" si="317">SUM(K208:K212)</f>
        <v>31536.52</v>
      </c>
      <c r="L207" s="86">
        <f t="shared" ref="L207:L212" si="318">K207/H207</f>
        <v>0.18</v>
      </c>
      <c r="M207" s="48">
        <f>K207/I207</f>
        <v>1</v>
      </c>
      <c r="N207" s="274">
        <f t="shared" ref="N207" si="319">SUM(N208:N212)</f>
        <v>174321.68</v>
      </c>
      <c r="O207" s="274">
        <f>H207-N207</f>
        <v>0</v>
      </c>
      <c r="P207" s="48">
        <f t="shared" ref="P207:P212" si="320">N207/H207</f>
        <v>1</v>
      </c>
      <c r="Q207" s="329"/>
      <c r="R207" s="329"/>
      <c r="S207" s="573" t="s">
        <v>456</v>
      </c>
      <c r="CG207" s="182">
        <f>K207-3088.84</f>
        <v>28447.68</v>
      </c>
      <c r="CJ207" s="38" t="b">
        <f t="shared" si="311"/>
        <v>1</v>
      </c>
      <c r="CT207" s="263">
        <f t="shared" si="230"/>
        <v>174321.68</v>
      </c>
      <c r="CU207" s="25" t="b">
        <f t="shared" si="231"/>
        <v>1</v>
      </c>
    </row>
    <row r="208" spans="1:99" ht="40.5" customHeight="1" x14ac:dyDescent="0.35">
      <c r="A208" s="618"/>
      <c r="B208" s="50" t="s">
        <v>10</v>
      </c>
      <c r="C208" s="50"/>
      <c r="D208" s="269">
        <f>D214</f>
        <v>0</v>
      </c>
      <c r="E208" s="269">
        <f t="shared" ref="E208:F208" si="321">E214</f>
        <v>0</v>
      </c>
      <c r="F208" s="269">
        <f t="shared" si="321"/>
        <v>0</v>
      </c>
      <c r="G208" s="269">
        <f t="shared" ref="G208:I212" si="322">G214+G250</f>
        <v>100.1</v>
      </c>
      <c r="H208" s="269">
        <f t="shared" si="322"/>
        <v>100.1</v>
      </c>
      <c r="I208" s="269">
        <f t="shared" si="322"/>
        <v>0</v>
      </c>
      <c r="J208" s="52">
        <f t="shared" ref="J208" si="323">I208/H208</f>
        <v>0</v>
      </c>
      <c r="K208" s="269">
        <f>K214+K250</f>
        <v>0</v>
      </c>
      <c r="L208" s="156"/>
      <c r="M208" s="77" t="e">
        <f t="shared" ref="M208" si="324">K208/I208</f>
        <v>#DIV/0!</v>
      </c>
      <c r="N208" s="269">
        <f t="shared" ref="N208:O212" si="325">N214+N250</f>
        <v>100.1</v>
      </c>
      <c r="O208" s="269">
        <f t="shared" si="325"/>
        <v>0</v>
      </c>
      <c r="P208" s="51">
        <f t="shared" si="320"/>
        <v>1</v>
      </c>
      <c r="Q208" s="322"/>
      <c r="R208" s="322"/>
      <c r="S208" s="571"/>
      <c r="CG208" s="38"/>
      <c r="CJ208" s="38" t="b">
        <f t="shared" si="311"/>
        <v>1</v>
      </c>
      <c r="CT208" s="263">
        <f t="shared" si="230"/>
        <v>100.1</v>
      </c>
      <c r="CU208" s="25" t="b">
        <f t="shared" si="231"/>
        <v>1</v>
      </c>
    </row>
    <row r="209" spans="1:100" ht="40.5" customHeight="1" x14ac:dyDescent="0.35">
      <c r="A209" s="618"/>
      <c r="B209" s="50" t="s">
        <v>8</v>
      </c>
      <c r="C209" s="50"/>
      <c r="D209" s="269">
        <f t="shared" ref="D209:F212" si="326">D215</f>
        <v>0</v>
      </c>
      <c r="E209" s="269">
        <f t="shared" si="326"/>
        <v>0</v>
      </c>
      <c r="F209" s="269">
        <f t="shared" si="326"/>
        <v>0</v>
      </c>
      <c r="G209" s="269">
        <f t="shared" si="322"/>
        <v>165144.4</v>
      </c>
      <c r="H209" s="269">
        <f t="shared" si="322"/>
        <v>165144.4</v>
      </c>
      <c r="I209" s="269">
        <f t="shared" si="322"/>
        <v>30034.39</v>
      </c>
      <c r="J209" s="94">
        <f>I209/H209</f>
        <v>0.182</v>
      </c>
      <c r="K209" s="269">
        <f>K215+K251</f>
        <v>29984.39</v>
      </c>
      <c r="L209" s="454">
        <f>K209/H209</f>
        <v>0.182</v>
      </c>
      <c r="M209" s="52">
        <f>K209/I209</f>
        <v>1</v>
      </c>
      <c r="N209" s="269">
        <f t="shared" si="325"/>
        <v>165144.4</v>
      </c>
      <c r="O209" s="269">
        <f t="shared" si="325"/>
        <v>0</v>
      </c>
      <c r="P209" s="51">
        <f t="shared" si="320"/>
        <v>1</v>
      </c>
      <c r="Q209" s="195"/>
      <c r="R209" s="195"/>
      <c r="S209" s="571"/>
      <c r="CG209" s="38"/>
      <c r="CJ209" s="38" t="b">
        <f t="shared" si="311"/>
        <v>1</v>
      </c>
      <c r="CT209" s="263">
        <f t="shared" ref="CT209:CT248" si="327">N209+O209</f>
        <v>165144.4</v>
      </c>
      <c r="CU209" s="25" t="b">
        <f t="shared" ref="CU209:CU248" si="328">CT209=H209</f>
        <v>1</v>
      </c>
    </row>
    <row r="210" spans="1:100" ht="56.25" customHeight="1" x14ac:dyDescent="0.35">
      <c r="A210" s="63"/>
      <c r="B210" s="58" t="s">
        <v>19</v>
      </c>
      <c r="C210" s="58"/>
      <c r="D210" s="276">
        <f t="shared" si="326"/>
        <v>0</v>
      </c>
      <c r="E210" s="276">
        <f t="shared" si="326"/>
        <v>0</v>
      </c>
      <c r="F210" s="276">
        <f t="shared" si="326"/>
        <v>0</v>
      </c>
      <c r="G210" s="269">
        <f t="shared" si="322"/>
        <v>9077.18</v>
      </c>
      <c r="H210" s="269">
        <f t="shared" si="322"/>
        <v>9077.18</v>
      </c>
      <c r="I210" s="269">
        <f t="shared" si="322"/>
        <v>1552.13</v>
      </c>
      <c r="J210" s="70">
        <f t="shared" ref="J210:J212" si="329">I210/H210</f>
        <v>0.17</v>
      </c>
      <c r="K210" s="269">
        <f>K216+K252</f>
        <v>1552.13</v>
      </c>
      <c r="L210" s="71">
        <f t="shared" si="318"/>
        <v>0.17</v>
      </c>
      <c r="M210" s="70">
        <f t="shared" ref="M210:M212" si="330">K210/I210</f>
        <v>1</v>
      </c>
      <c r="N210" s="269">
        <f t="shared" si="325"/>
        <v>9077.18</v>
      </c>
      <c r="O210" s="269">
        <f t="shared" si="325"/>
        <v>0</v>
      </c>
      <c r="P210" s="71">
        <f t="shared" si="320"/>
        <v>1</v>
      </c>
      <c r="Q210" s="322"/>
      <c r="R210" s="322"/>
      <c r="S210" s="571" t="s">
        <v>397</v>
      </c>
      <c r="CG210" s="38"/>
      <c r="CJ210" s="38" t="b">
        <f t="shared" si="311"/>
        <v>1</v>
      </c>
      <c r="CT210" s="263">
        <f t="shared" si="327"/>
        <v>9077.18</v>
      </c>
      <c r="CU210" s="25" t="b">
        <f t="shared" si="328"/>
        <v>1</v>
      </c>
    </row>
    <row r="211" spans="1:100" ht="82.5" customHeight="1" x14ac:dyDescent="0.35">
      <c r="A211" s="63"/>
      <c r="B211" s="50" t="s">
        <v>22</v>
      </c>
      <c r="C211" s="50"/>
      <c r="D211" s="269">
        <f t="shared" si="326"/>
        <v>0</v>
      </c>
      <c r="E211" s="269">
        <f t="shared" si="326"/>
        <v>0</v>
      </c>
      <c r="F211" s="269">
        <f t="shared" si="326"/>
        <v>0</v>
      </c>
      <c r="G211" s="269">
        <f t="shared" si="322"/>
        <v>0</v>
      </c>
      <c r="H211" s="269">
        <f t="shared" si="322"/>
        <v>0</v>
      </c>
      <c r="I211" s="269">
        <f t="shared" si="322"/>
        <v>0</v>
      </c>
      <c r="J211" s="77" t="e">
        <f t="shared" si="329"/>
        <v>#DIV/0!</v>
      </c>
      <c r="K211" s="269">
        <f>K217+K253</f>
        <v>0</v>
      </c>
      <c r="L211" s="79" t="e">
        <f t="shared" si="318"/>
        <v>#DIV/0!</v>
      </c>
      <c r="M211" s="77" t="e">
        <f t="shared" si="330"/>
        <v>#DIV/0!</v>
      </c>
      <c r="N211" s="269">
        <f t="shared" si="325"/>
        <v>0</v>
      </c>
      <c r="O211" s="269">
        <f t="shared" si="325"/>
        <v>0</v>
      </c>
      <c r="P211" s="79" t="e">
        <f t="shared" si="320"/>
        <v>#DIV/0!</v>
      </c>
      <c r="Q211" s="322"/>
      <c r="R211" s="322"/>
      <c r="S211" s="571"/>
      <c r="CG211" s="38"/>
      <c r="CJ211" s="38" t="b">
        <f t="shared" si="311"/>
        <v>1</v>
      </c>
      <c r="CT211" s="263">
        <f t="shared" si="327"/>
        <v>0</v>
      </c>
      <c r="CU211" s="25" t="b">
        <f t="shared" si="328"/>
        <v>1</v>
      </c>
    </row>
    <row r="212" spans="1:100" ht="82.5" customHeight="1" x14ac:dyDescent="0.35">
      <c r="A212" s="68"/>
      <c r="B212" s="50" t="s">
        <v>11</v>
      </c>
      <c r="C212" s="50"/>
      <c r="D212" s="269" t="e">
        <f t="shared" si="326"/>
        <v>#REF!</v>
      </c>
      <c r="E212" s="269" t="e">
        <f t="shared" si="326"/>
        <v>#REF!</v>
      </c>
      <c r="F212" s="269" t="e">
        <f t="shared" si="326"/>
        <v>#REF!</v>
      </c>
      <c r="G212" s="269">
        <f t="shared" si="322"/>
        <v>0</v>
      </c>
      <c r="H212" s="269">
        <f t="shared" si="322"/>
        <v>0</v>
      </c>
      <c r="I212" s="269">
        <f t="shared" si="322"/>
        <v>0</v>
      </c>
      <c r="J212" s="77" t="e">
        <f t="shared" si="329"/>
        <v>#DIV/0!</v>
      </c>
      <c r="K212" s="269">
        <f>K218+K254</f>
        <v>0</v>
      </c>
      <c r="L212" s="79" t="e">
        <f t="shared" si="318"/>
        <v>#DIV/0!</v>
      </c>
      <c r="M212" s="77" t="e">
        <f t="shared" si="330"/>
        <v>#DIV/0!</v>
      </c>
      <c r="N212" s="269">
        <f t="shared" si="325"/>
        <v>0</v>
      </c>
      <c r="O212" s="269">
        <f t="shared" si="325"/>
        <v>0</v>
      </c>
      <c r="P212" s="79" t="e">
        <f t="shared" si="320"/>
        <v>#DIV/0!</v>
      </c>
      <c r="Q212" s="310"/>
      <c r="R212" s="310"/>
      <c r="S212" s="572"/>
      <c r="CG212" s="38"/>
      <c r="CJ212" s="38" t="b">
        <f t="shared" si="311"/>
        <v>1</v>
      </c>
      <c r="CT212" s="263">
        <f t="shared" si="327"/>
        <v>0</v>
      </c>
      <c r="CU212" s="25" t="b">
        <f t="shared" si="328"/>
        <v>1</v>
      </c>
    </row>
    <row r="213" spans="1:100" s="91" customFormat="1" ht="59.25" customHeight="1" x14ac:dyDescent="0.35">
      <c r="A213" s="126" t="s">
        <v>125</v>
      </c>
      <c r="B213" s="118" t="s">
        <v>389</v>
      </c>
      <c r="C213" s="118" t="s">
        <v>2</v>
      </c>
      <c r="D213" s="273" t="e">
        <f t="shared" ref="D213" si="331">SUM(D214:D218)</f>
        <v>#REF!</v>
      </c>
      <c r="E213" s="273" t="e">
        <f>SUM(E214:E218)</f>
        <v>#REF!</v>
      </c>
      <c r="F213" s="273" t="e">
        <f>SUM(F214:F218)</f>
        <v>#REF!</v>
      </c>
      <c r="G213" s="273">
        <f>SUM(G214:G218)</f>
        <v>173321.68</v>
      </c>
      <c r="H213" s="273">
        <f t="shared" ref="H213:I213" si="332">SUM(H214:H218)</f>
        <v>173321.68</v>
      </c>
      <c r="I213" s="273">
        <f t="shared" si="332"/>
        <v>31092.52</v>
      </c>
      <c r="J213" s="345">
        <f>I213/H213</f>
        <v>0.17899999999999999</v>
      </c>
      <c r="K213" s="256">
        <f>SUM(K214:K218)</f>
        <v>31042.52</v>
      </c>
      <c r="L213" s="346">
        <f t="shared" ref="L213:L217" si="333">K213/H213</f>
        <v>0.17899999999999999</v>
      </c>
      <c r="M213" s="255">
        <f>K213/I213</f>
        <v>1</v>
      </c>
      <c r="N213" s="273">
        <f t="shared" ref="N213" si="334">SUM(N214:N218)</f>
        <v>173321.68</v>
      </c>
      <c r="O213" s="273">
        <f>H213-N213</f>
        <v>0</v>
      </c>
      <c r="P213" s="119">
        <f t="shared" ref="P213:P231" si="335">N213/H213</f>
        <v>1</v>
      </c>
      <c r="Q213" s="320"/>
      <c r="R213" s="320"/>
      <c r="S213" s="240"/>
      <c r="CG213" s="38"/>
      <c r="CJ213" s="38" t="b">
        <f t="shared" si="311"/>
        <v>1</v>
      </c>
      <c r="CT213" s="182">
        <f t="shared" si="327"/>
        <v>173321.68</v>
      </c>
      <c r="CU213" s="38" t="b">
        <f t="shared" si="328"/>
        <v>1</v>
      </c>
    </row>
    <row r="214" spans="1:100" s="34" customFormat="1" ht="30.75" customHeight="1" x14ac:dyDescent="0.35">
      <c r="A214" s="145"/>
      <c r="B214" s="376" t="s">
        <v>10</v>
      </c>
      <c r="C214" s="376"/>
      <c r="D214" s="424">
        <f>D238</f>
        <v>0</v>
      </c>
      <c r="E214" s="424">
        <f t="shared" ref="E214:F214" si="336">E238</f>
        <v>0</v>
      </c>
      <c r="F214" s="424">
        <f t="shared" si="336"/>
        <v>0</v>
      </c>
      <c r="G214" s="424">
        <f>G220+G226+G232+G244</f>
        <v>100.1</v>
      </c>
      <c r="H214" s="424">
        <f t="shared" ref="H214:K214" si="337">H220+H226+H232+H244</f>
        <v>100.1</v>
      </c>
      <c r="I214" s="424">
        <f t="shared" si="337"/>
        <v>0</v>
      </c>
      <c r="J214" s="348">
        <f t="shared" ref="J214:J217" si="338">I214/H214</f>
        <v>0</v>
      </c>
      <c r="K214" s="171">
        <f t="shared" si="337"/>
        <v>0</v>
      </c>
      <c r="L214" s="154">
        <f t="shared" si="333"/>
        <v>0</v>
      </c>
      <c r="M214" s="154" t="e">
        <f t="shared" ref="M214:M217" si="339">K214/I214</f>
        <v>#DIV/0!</v>
      </c>
      <c r="N214" s="424">
        <f t="shared" ref="N214:N218" si="340">N220+N226+N232+N244</f>
        <v>100.1</v>
      </c>
      <c r="O214" s="424">
        <f>H214-N214</f>
        <v>0</v>
      </c>
      <c r="P214" s="123">
        <f t="shared" si="335"/>
        <v>1</v>
      </c>
      <c r="Q214" s="322"/>
      <c r="R214" s="322"/>
      <c r="S214" s="116"/>
      <c r="CG214" s="38"/>
      <c r="CJ214" s="38" t="b">
        <f t="shared" si="311"/>
        <v>1</v>
      </c>
      <c r="CT214" s="182">
        <f t="shared" si="327"/>
        <v>100.1</v>
      </c>
      <c r="CU214" s="38" t="b">
        <f t="shared" si="328"/>
        <v>1</v>
      </c>
    </row>
    <row r="215" spans="1:100" s="34" customFormat="1" ht="30.75" customHeight="1" x14ac:dyDescent="0.35">
      <c r="A215" s="145"/>
      <c r="B215" s="376" t="s">
        <v>8</v>
      </c>
      <c r="C215" s="376"/>
      <c r="D215" s="424">
        <f t="shared" ref="D215:F217" si="341">D239</f>
        <v>0</v>
      </c>
      <c r="E215" s="424">
        <f t="shared" si="341"/>
        <v>0</v>
      </c>
      <c r="F215" s="424">
        <f t="shared" si="341"/>
        <v>0</v>
      </c>
      <c r="G215" s="424">
        <f>G221+G227+G233+G245</f>
        <v>164144.4</v>
      </c>
      <c r="H215" s="424">
        <f t="shared" ref="H215:I215" si="342">H221+H227+H233+H245</f>
        <v>164144.4</v>
      </c>
      <c r="I215" s="424">
        <f t="shared" si="342"/>
        <v>29540.39</v>
      </c>
      <c r="J215" s="348">
        <f t="shared" si="338"/>
        <v>0.18</v>
      </c>
      <c r="K215" s="171">
        <f t="shared" ref="K215" si="343">K221+K227+K233+K245</f>
        <v>29490.39</v>
      </c>
      <c r="L215" s="154">
        <f t="shared" si="333"/>
        <v>0.18</v>
      </c>
      <c r="M215" s="154">
        <f t="shared" si="339"/>
        <v>1</v>
      </c>
      <c r="N215" s="424">
        <f t="shared" si="340"/>
        <v>164144.4</v>
      </c>
      <c r="O215" s="424">
        <f t="shared" ref="O215:O218" si="344">H215-N215</f>
        <v>0</v>
      </c>
      <c r="P215" s="123">
        <f t="shared" si="335"/>
        <v>1</v>
      </c>
      <c r="Q215" s="322"/>
      <c r="R215" s="322"/>
      <c r="S215" s="116"/>
      <c r="CG215" s="38"/>
      <c r="CJ215" s="38" t="b">
        <f t="shared" si="311"/>
        <v>1</v>
      </c>
      <c r="CT215" s="182">
        <f t="shared" si="327"/>
        <v>164144.4</v>
      </c>
      <c r="CU215" s="38" t="b">
        <f t="shared" si="328"/>
        <v>1</v>
      </c>
    </row>
    <row r="216" spans="1:100" s="34" customFormat="1" ht="30.75" customHeight="1" x14ac:dyDescent="0.35">
      <c r="A216" s="145"/>
      <c r="B216" s="376" t="s">
        <v>19</v>
      </c>
      <c r="C216" s="376"/>
      <c r="D216" s="424">
        <f t="shared" si="341"/>
        <v>0</v>
      </c>
      <c r="E216" s="424">
        <f t="shared" si="341"/>
        <v>0</v>
      </c>
      <c r="F216" s="424">
        <f t="shared" si="341"/>
        <v>0</v>
      </c>
      <c r="G216" s="424">
        <f t="shared" ref="G216:I216" si="345">G222+G228+G234+G246</f>
        <v>9077.18</v>
      </c>
      <c r="H216" s="424">
        <f t="shared" si="345"/>
        <v>9077.18</v>
      </c>
      <c r="I216" s="424">
        <f t="shared" si="345"/>
        <v>1552.13</v>
      </c>
      <c r="J216" s="201">
        <f t="shared" si="338"/>
        <v>0.17</v>
      </c>
      <c r="K216" s="171">
        <f t="shared" ref="K216" si="346">K222+K228+K234+K246</f>
        <v>1552.13</v>
      </c>
      <c r="L216" s="154">
        <f t="shared" si="333"/>
        <v>0.17</v>
      </c>
      <c r="M216" s="154">
        <f t="shared" si="339"/>
        <v>1</v>
      </c>
      <c r="N216" s="424">
        <f t="shared" si="340"/>
        <v>9077.18</v>
      </c>
      <c r="O216" s="424">
        <f t="shared" si="344"/>
        <v>0</v>
      </c>
      <c r="P216" s="123">
        <f t="shared" si="335"/>
        <v>1</v>
      </c>
      <c r="Q216" s="322"/>
      <c r="R216" s="322"/>
      <c r="S216" s="116"/>
      <c r="CG216" s="38"/>
      <c r="CJ216" s="38" t="b">
        <f t="shared" si="311"/>
        <v>1</v>
      </c>
      <c r="CT216" s="182">
        <f t="shared" si="327"/>
        <v>9077.18</v>
      </c>
      <c r="CU216" s="38" t="b">
        <f t="shared" si="328"/>
        <v>1</v>
      </c>
    </row>
    <row r="217" spans="1:100" s="34" customFormat="1" ht="30.75" customHeight="1" x14ac:dyDescent="0.35">
      <c r="A217" s="145"/>
      <c r="B217" s="376" t="s">
        <v>22</v>
      </c>
      <c r="C217" s="376"/>
      <c r="D217" s="424">
        <f t="shared" si="341"/>
        <v>0</v>
      </c>
      <c r="E217" s="424">
        <f t="shared" si="341"/>
        <v>0</v>
      </c>
      <c r="F217" s="424">
        <f t="shared" si="341"/>
        <v>0</v>
      </c>
      <c r="G217" s="424">
        <f t="shared" ref="G217:I217" si="347">G223+G229+G235+G247</f>
        <v>0</v>
      </c>
      <c r="H217" s="424">
        <f t="shared" si="347"/>
        <v>0</v>
      </c>
      <c r="I217" s="424">
        <f t="shared" si="347"/>
        <v>0</v>
      </c>
      <c r="J217" s="201" t="e">
        <f t="shared" si="338"/>
        <v>#DIV/0!</v>
      </c>
      <c r="K217" s="171">
        <f t="shared" ref="K217" si="348">K223+K229+K235+K247</f>
        <v>0</v>
      </c>
      <c r="L217" s="154" t="e">
        <f t="shared" si="333"/>
        <v>#DIV/0!</v>
      </c>
      <c r="M217" s="154" t="e">
        <f t="shared" si="339"/>
        <v>#DIV/0!</v>
      </c>
      <c r="N217" s="424">
        <f t="shared" si="340"/>
        <v>0</v>
      </c>
      <c r="O217" s="424">
        <f t="shared" si="344"/>
        <v>0</v>
      </c>
      <c r="P217" s="122" t="e">
        <f t="shared" si="335"/>
        <v>#DIV/0!</v>
      </c>
      <c r="Q217" s="322"/>
      <c r="R217" s="322"/>
      <c r="S217" s="116"/>
      <c r="CG217" s="38"/>
      <c r="CJ217" s="38" t="b">
        <f t="shared" si="311"/>
        <v>1</v>
      </c>
      <c r="CT217" s="182">
        <f t="shared" si="327"/>
        <v>0</v>
      </c>
      <c r="CU217" s="38" t="b">
        <f t="shared" si="328"/>
        <v>1</v>
      </c>
    </row>
    <row r="218" spans="1:100" s="34" customFormat="1" ht="30.75" customHeight="1" x14ac:dyDescent="0.35">
      <c r="A218" s="146"/>
      <c r="B218" s="417" t="s">
        <v>11</v>
      </c>
      <c r="C218" s="417"/>
      <c r="D218" s="423" t="e">
        <f>#REF!</f>
        <v>#REF!</v>
      </c>
      <c r="E218" s="423" t="e">
        <f>#REF!</f>
        <v>#REF!</v>
      </c>
      <c r="F218" s="423" t="e">
        <f>#REF!</f>
        <v>#REF!</v>
      </c>
      <c r="G218" s="424">
        <f t="shared" ref="G218:I218" si="349">G224+G230+G236+G248</f>
        <v>0</v>
      </c>
      <c r="H218" s="424">
        <f t="shared" si="349"/>
        <v>0</v>
      </c>
      <c r="I218" s="424">
        <f t="shared" si="349"/>
        <v>0</v>
      </c>
      <c r="J218" s="349"/>
      <c r="K218" s="171"/>
      <c r="L218" s="151"/>
      <c r="M218" s="151"/>
      <c r="N218" s="424">
        <f t="shared" si="340"/>
        <v>0</v>
      </c>
      <c r="O218" s="423">
        <f t="shared" si="344"/>
        <v>0</v>
      </c>
      <c r="P218" s="137" t="e">
        <f t="shared" si="335"/>
        <v>#DIV/0!</v>
      </c>
      <c r="Q218" s="137"/>
      <c r="R218" s="137"/>
      <c r="S218" s="117"/>
      <c r="CG218" s="38"/>
      <c r="CJ218" s="38" t="b">
        <f t="shared" si="311"/>
        <v>1</v>
      </c>
      <c r="CT218" s="182">
        <f t="shared" si="327"/>
        <v>0</v>
      </c>
      <c r="CU218" s="38" t="b">
        <f t="shared" si="328"/>
        <v>1</v>
      </c>
    </row>
    <row r="219" spans="1:100" s="34" customFormat="1" ht="165.75" customHeight="1" x14ac:dyDescent="0.35">
      <c r="A219" s="193" t="s">
        <v>126</v>
      </c>
      <c r="B219" s="199" t="s">
        <v>63</v>
      </c>
      <c r="C219" s="141" t="s">
        <v>17</v>
      </c>
      <c r="D219" s="271">
        <f t="shared" ref="D219:I219" si="350">SUM(D220:D224)</f>
        <v>0</v>
      </c>
      <c r="E219" s="271">
        <f t="shared" si="350"/>
        <v>0</v>
      </c>
      <c r="F219" s="271">
        <f t="shared" si="350"/>
        <v>0</v>
      </c>
      <c r="G219" s="271">
        <f>SUM(G220:G224)</f>
        <v>3130.1</v>
      </c>
      <c r="H219" s="271">
        <f t="shared" si="350"/>
        <v>3130.1</v>
      </c>
      <c r="I219" s="271">
        <f t="shared" si="350"/>
        <v>0</v>
      </c>
      <c r="J219" s="463">
        <f>I219/H219</f>
        <v>0</v>
      </c>
      <c r="K219" s="271">
        <f>SUM(K220:K224)</f>
        <v>0</v>
      </c>
      <c r="L219" s="121">
        <f>K219/H219</f>
        <v>0</v>
      </c>
      <c r="M219" s="174" t="e">
        <f t="shared" ref="M219:M231" si="351">K219/I219</f>
        <v>#DIV/0!</v>
      </c>
      <c r="N219" s="271">
        <f>SUM(N220:N224)</f>
        <v>3130.1</v>
      </c>
      <c r="O219" s="271">
        <f>H219-N219</f>
        <v>0</v>
      </c>
      <c r="P219" s="121">
        <f t="shared" si="335"/>
        <v>1</v>
      </c>
      <c r="Q219" s="318"/>
      <c r="R219" s="318"/>
      <c r="S219" s="589" t="s">
        <v>437</v>
      </c>
      <c r="CG219" s="38"/>
      <c r="CJ219" s="38" t="b">
        <f t="shared" si="311"/>
        <v>1</v>
      </c>
      <c r="CT219" s="182">
        <f t="shared" si="327"/>
        <v>3130.1</v>
      </c>
      <c r="CU219" s="38" t="b">
        <f t="shared" si="328"/>
        <v>1</v>
      </c>
    </row>
    <row r="220" spans="1:100" s="34" customFormat="1" ht="30.75" customHeight="1" x14ac:dyDescent="0.35">
      <c r="A220" s="145"/>
      <c r="B220" s="376" t="s">
        <v>10</v>
      </c>
      <c r="C220" s="376"/>
      <c r="D220" s="424"/>
      <c r="E220" s="424"/>
      <c r="F220" s="424"/>
      <c r="G220" s="424">
        <v>100.1</v>
      </c>
      <c r="H220" s="424">
        <v>100.1</v>
      </c>
      <c r="I220" s="424"/>
      <c r="J220" s="169">
        <f t="shared" ref="J220:J224" si="352">I220/H220</f>
        <v>0</v>
      </c>
      <c r="K220" s="424"/>
      <c r="L220" s="150">
        <f t="shared" ref="L220:L224" si="353">K220/H220</f>
        <v>0</v>
      </c>
      <c r="M220" s="154" t="e">
        <f t="shared" si="351"/>
        <v>#DIV/0!</v>
      </c>
      <c r="N220" s="424">
        <f>H220</f>
        <v>100.1</v>
      </c>
      <c r="O220" s="424">
        <f>H220-N220</f>
        <v>0</v>
      </c>
      <c r="P220" s="123">
        <f t="shared" si="335"/>
        <v>1</v>
      </c>
      <c r="Q220" s="322"/>
      <c r="R220" s="322"/>
      <c r="S220" s="590"/>
      <c r="CG220" s="38"/>
      <c r="CJ220" s="38" t="b">
        <f t="shared" si="311"/>
        <v>1</v>
      </c>
      <c r="CT220" s="182">
        <f t="shared" si="327"/>
        <v>100.1</v>
      </c>
      <c r="CU220" s="38" t="b">
        <f t="shared" si="328"/>
        <v>1</v>
      </c>
    </row>
    <row r="221" spans="1:100" s="34" customFormat="1" ht="30.75" customHeight="1" x14ac:dyDescent="0.35">
      <c r="A221" s="145"/>
      <c r="B221" s="376" t="s">
        <v>8</v>
      </c>
      <c r="C221" s="376"/>
      <c r="D221" s="424"/>
      <c r="E221" s="424"/>
      <c r="F221" s="424"/>
      <c r="G221" s="424">
        <v>2575.5</v>
      </c>
      <c r="H221" s="424">
        <v>2575.5</v>
      </c>
      <c r="I221" s="424"/>
      <c r="J221" s="169">
        <f t="shared" si="352"/>
        <v>0</v>
      </c>
      <c r="K221" s="424"/>
      <c r="L221" s="150">
        <f t="shared" si="353"/>
        <v>0</v>
      </c>
      <c r="M221" s="154" t="e">
        <f t="shared" si="351"/>
        <v>#DIV/0!</v>
      </c>
      <c r="N221" s="424">
        <f>H221</f>
        <v>2575.5</v>
      </c>
      <c r="O221" s="424">
        <f t="shared" ref="O221:O224" si="354">H221-N221</f>
        <v>0</v>
      </c>
      <c r="P221" s="123">
        <f t="shared" si="335"/>
        <v>1</v>
      </c>
      <c r="Q221" s="322"/>
      <c r="R221" s="322"/>
      <c r="S221" s="590"/>
      <c r="CG221" s="182">
        <f>N219-2270</f>
        <v>860.1</v>
      </c>
      <c r="CJ221" s="38" t="b">
        <f t="shared" si="311"/>
        <v>1</v>
      </c>
      <c r="CT221" s="182">
        <f t="shared" si="327"/>
        <v>2575.5</v>
      </c>
      <c r="CU221" s="38" t="b">
        <f t="shared" si="328"/>
        <v>1</v>
      </c>
    </row>
    <row r="222" spans="1:100" s="34" customFormat="1" ht="30.75" customHeight="1" x14ac:dyDescent="0.35">
      <c r="A222" s="145"/>
      <c r="B222" s="376" t="s">
        <v>19</v>
      </c>
      <c r="C222" s="376"/>
      <c r="D222" s="424"/>
      <c r="E222" s="424"/>
      <c r="F222" s="424"/>
      <c r="G222" s="424">
        <v>454.5</v>
      </c>
      <c r="H222" s="424">
        <v>454.5</v>
      </c>
      <c r="I222" s="424"/>
      <c r="J222" s="169">
        <f t="shared" si="352"/>
        <v>0</v>
      </c>
      <c r="K222" s="424"/>
      <c r="L222" s="150">
        <f t="shared" si="353"/>
        <v>0</v>
      </c>
      <c r="M222" s="154" t="e">
        <f t="shared" si="351"/>
        <v>#DIV/0!</v>
      </c>
      <c r="N222" s="424">
        <f>H222</f>
        <v>454.5</v>
      </c>
      <c r="O222" s="424">
        <f t="shared" si="354"/>
        <v>0</v>
      </c>
      <c r="P222" s="123">
        <f t="shared" si="335"/>
        <v>1</v>
      </c>
      <c r="Q222" s="322"/>
      <c r="R222" s="322"/>
      <c r="S222" s="590"/>
      <c r="CG222" s="38"/>
      <c r="CJ222" s="38" t="b">
        <f t="shared" si="311"/>
        <v>1</v>
      </c>
      <c r="CT222" s="182">
        <f t="shared" si="327"/>
        <v>454.5</v>
      </c>
      <c r="CU222" s="38" t="b">
        <f t="shared" si="328"/>
        <v>1</v>
      </c>
      <c r="CV222" s="160" t="e">
        <f>H221+#REF!</f>
        <v>#REF!</v>
      </c>
    </row>
    <row r="223" spans="1:100" s="34" customFormat="1" ht="30.75" customHeight="1" x14ac:dyDescent="0.35">
      <c r="A223" s="145"/>
      <c r="B223" s="376" t="s">
        <v>22</v>
      </c>
      <c r="C223" s="376"/>
      <c r="D223" s="424"/>
      <c r="E223" s="424"/>
      <c r="F223" s="424"/>
      <c r="G223" s="424"/>
      <c r="H223" s="424"/>
      <c r="I223" s="424"/>
      <c r="J223" s="201" t="e">
        <f t="shared" si="352"/>
        <v>#DIV/0!</v>
      </c>
      <c r="K223" s="171"/>
      <c r="L223" s="154" t="e">
        <f t="shared" si="353"/>
        <v>#DIV/0!</v>
      </c>
      <c r="M223" s="154" t="e">
        <f t="shared" si="351"/>
        <v>#DIV/0!</v>
      </c>
      <c r="N223" s="424">
        <f t="shared" ref="N223" si="355">H223</f>
        <v>0</v>
      </c>
      <c r="O223" s="424">
        <f t="shared" si="354"/>
        <v>0</v>
      </c>
      <c r="P223" s="122" t="e">
        <f t="shared" si="335"/>
        <v>#DIV/0!</v>
      </c>
      <c r="Q223" s="321"/>
      <c r="R223" s="321"/>
      <c r="S223" s="590"/>
      <c r="CG223" s="38"/>
      <c r="CJ223" s="38" t="b">
        <f t="shared" si="311"/>
        <v>1</v>
      </c>
      <c r="CT223" s="182">
        <f t="shared" si="327"/>
        <v>0</v>
      </c>
      <c r="CU223" s="38" t="b">
        <f t="shared" si="328"/>
        <v>1</v>
      </c>
      <c r="CV223" s="160" t="e">
        <f>H222+#REF!</f>
        <v>#REF!</v>
      </c>
    </row>
    <row r="224" spans="1:100" s="34" customFormat="1" ht="30.75" customHeight="1" x14ac:dyDescent="0.35">
      <c r="A224" s="146"/>
      <c r="B224" s="376" t="s">
        <v>11</v>
      </c>
      <c r="C224" s="376"/>
      <c r="D224" s="424"/>
      <c r="E224" s="424"/>
      <c r="F224" s="424"/>
      <c r="G224" s="424"/>
      <c r="H224" s="268"/>
      <c r="I224" s="424"/>
      <c r="J224" s="201" t="e">
        <f t="shared" si="352"/>
        <v>#DIV/0!</v>
      </c>
      <c r="K224" s="171"/>
      <c r="L224" s="154" t="e">
        <f t="shared" si="353"/>
        <v>#DIV/0!</v>
      </c>
      <c r="M224" s="154" t="e">
        <f t="shared" si="351"/>
        <v>#DIV/0!</v>
      </c>
      <c r="N224" s="424"/>
      <c r="O224" s="424">
        <f t="shared" si="354"/>
        <v>0</v>
      </c>
      <c r="P224" s="122" t="e">
        <f t="shared" si="335"/>
        <v>#DIV/0!</v>
      </c>
      <c r="Q224" s="137"/>
      <c r="R224" s="137"/>
      <c r="S224" s="591"/>
      <c r="CG224" s="38"/>
      <c r="CJ224" s="38" t="b">
        <f t="shared" si="311"/>
        <v>1</v>
      </c>
      <c r="CT224" s="182">
        <f t="shared" si="327"/>
        <v>0</v>
      </c>
      <c r="CU224" s="38" t="b">
        <f t="shared" si="328"/>
        <v>1</v>
      </c>
    </row>
    <row r="225" spans="1:99" s="34" customFormat="1" ht="81" customHeight="1" x14ac:dyDescent="0.35">
      <c r="A225" s="193" t="s">
        <v>127</v>
      </c>
      <c r="B225" s="199" t="s">
        <v>67</v>
      </c>
      <c r="C225" s="141" t="s">
        <v>17</v>
      </c>
      <c r="D225" s="271">
        <f t="shared" ref="D225:I225" si="356">SUM(D226:D230)</f>
        <v>0</v>
      </c>
      <c r="E225" s="271">
        <f t="shared" si="356"/>
        <v>0</v>
      </c>
      <c r="F225" s="271">
        <f t="shared" si="356"/>
        <v>0</v>
      </c>
      <c r="G225" s="271">
        <f t="shared" si="356"/>
        <v>1225.8800000000001</v>
      </c>
      <c r="H225" s="271">
        <f t="shared" si="356"/>
        <v>1225.8800000000001</v>
      </c>
      <c r="I225" s="271">
        <f t="shared" si="356"/>
        <v>0</v>
      </c>
      <c r="J225" s="266">
        <f>I225/H225</f>
        <v>0</v>
      </c>
      <c r="K225" s="267">
        <f>SUM(K226:K230)</f>
        <v>0</v>
      </c>
      <c r="L225" s="174">
        <f>K225/H225</f>
        <v>0</v>
      </c>
      <c r="M225" s="174" t="e">
        <f t="shared" si="351"/>
        <v>#DIV/0!</v>
      </c>
      <c r="N225" s="271">
        <f>SUM(N226:N230)</f>
        <v>1225.8800000000001</v>
      </c>
      <c r="O225" s="271">
        <f>H225-N225</f>
        <v>0</v>
      </c>
      <c r="P225" s="121">
        <f t="shared" si="335"/>
        <v>1</v>
      </c>
      <c r="Q225" s="318"/>
      <c r="R225" s="318"/>
      <c r="S225" s="568" t="s">
        <v>390</v>
      </c>
      <c r="CG225" s="38"/>
      <c r="CJ225" s="38" t="b">
        <f t="shared" si="311"/>
        <v>1</v>
      </c>
      <c r="CT225" s="182">
        <f t="shared" si="327"/>
        <v>1225.8800000000001</v>
      </c>
      <c r="CU225" s="38" t="b">
        <f t="shared" si="328"/>
        <v>1</v>
      </c>
    </row>
    <row r="226" spans="1:99" s="34" customFormat="1" ht="30.75" customHeight="1" x14ac:dyDescent="0.35">
      <c r="A226" s="145"/>
      <c r="B226" s="553" t="s">
        <v>10</v>
      </c>
      <c r="C226" s="553"/>
      <c r="D226" s="547"/>
      <c r="E226" s="547"/>
      <c r="F226" s="547"/>
      <c r="G226" s="547"/>
      <c r="H226" s="268"/>
      <c r="I226" s="547"/>
      <c r="J226" s="201" t="e">
        <f t="shared" ref="J226:J230" si="357">I226/H226</f>
        <v>#DIV/0!</v>
      </c>
      <c r="K226" s="171"/>
      <c r="L226" s="154" t="e">
        <f t="shared" ref="L226:L230" si="358">K226/H226</f>
        <v>#DIV/0!</v>
      </c>
      <c r="M226" s="154" t="e">
        <f t="shared" si="351"/>
        <v>#DIV/0!</v>
      </c>
      <c r="N226" s="547"/>
      <c r="O226" s="547">
        <f>H226-N226</f>
        <v>0</v>
      </c>
      <c r="P226" s="122" t="e">
        <f t="shared" si="335"/>
        <v>#DIV/0!</v>
      </c>
      <c r="Q226" s="321"/>
      <c r="R226" s="321"/>
      <c r="S226" s="569"/>
      <c r="CG226" s="38"/>
      <c r="CJ226" s="38" t="b">
        <f t="shared" si="311"/>
        <v>1</v>
      </c>
      <c r="CT226" s="182">
        <f t="shared" si="327"/>
        <v>0</v>
      </c>
      <c r="CU226" s="38" t="b">
        <f t="shared" si="328"/>
        <v>1</v>
      </c>
    </row>
    <row r="227" spans="1:99" s="34" customFormat="1" ht="30.75" customHeight="1" x14ac:dyDescent="0.35">
      <c r="A227" s="145"/>
      <c r="B227" s="553" t="s">
        <v>8</v>
      </c>
      <c r="C227" s="553"/>
      <c r="D227" s="547"/>
      <c r="E227" s="547"/>
      <c r="F227" s="547"/>
      <c r="G227" s="547">
        <v>1042</v>
      </c>
      <c r="H227" s="547">
        <v>1042</v>
      </c>
      <c r="I227" s="547"/>
      <c r="J227" s="201">
        <f t="shared" si="357"/>
        <v>0</v>
      </c>
      <c r="K227" s="171"/>
      <c r="L227" s="154">
        <f t="shared" si="358"/>
        <v>0</v>
      </c>
      <c r="M227" s="154" t="e">
        <f t="shared" si="351"/>
        <v>#DIV/0!</v>
      </c>
      <c r="N227" s="547">
        <f>H227</f>
        <v>1042</v>
      </c>
      <c r="O227" s="547">
        <f t="shared" ref="O227:O230" si="359">H227-N227</f>
        <v>0</v>
      </c>
      <c r="P227" s="123">
        <f t="shared" si="335"/>
        <v>1</v>
      </c>
      <c r="Q227" s="322"/>
      <c r="R227" s="322"/>
      <c r="S227" s="569"/>
      <c r="CG227" s="38"/>
      <c r="CJ227" s="38" t="b">
        <f t="shared" si="311"/>
        <v>1</v>
      </c>
      <c r="CT227" s="182">
        <f t="shared" si="327"/>
        <v>1042</v>
      </c>
      <c r="CU227" s="38" t="b">
        <f t="shared" si="328"/>
        <v>1</v>
      </c>
    </row>
    <row r="228" spans="1:99" s="34" customFormat="1" ht="30.75" customHeight="1" x14ac:dyDescent="0.35">
      <c r="A228" s="145"/>
      <c r="B228" s="553" t="s">
        <v>19</v>
      </c>
      <c r="C228" s="553"/>
      <c r="D228" s="547"/>
      <c r="E228" s="547"/>
      <c r="F228" s="547"/>
      <c r="G228" s="547">
        <v>183.88</v>
      </c>
      <c r="H228" s="547">
        <v>183.88</v>
      </c>
      <c r="I228" s="547"/>
      <c r="J228" s="201">
        <f t="shared" si="357"/>
        <v>0</v>
      </c>
      <c r="K228" s="171"/>
      <c r="L228" s="154">
        <f t="shared" si="358"/>
        <v>0</v>
      </c>
      <c r="M228" s="154" t="e">
        <f t="shared" si="351"/>
        <v>#DIV/0!</v>
      </c>
      <c r="N228" s="547">
        <f>H228</f>
        <v>183.88</v>
      </c>
      <c r="O228" s="547">
        <f t="shared" si="359"/>
        <v>0</v>
      </c>
      <c r="P228" s="123">
        <f t="shared" si="335"/>
        <v>1</v>
      </c>
      <c r="Q228" s="322"/>
      <c r="R228" s="322"/>
      <c r="S228" s="569"/>
      <c r="CG228" s="38"/>
      <c r="CJ228" s="38" t="b">
        <f t="shared" si="311"/>
        <v>1</v>
      </c>
      <c r="CT228" s="182">
        <f t="shared" si="327"/>
        <v>183.88</v>
      </c>
      <c r="CU228" s="38" t="b">
        <f t="shared" si="328"/>
        <v>1</v>
      </c>
    </row>
    <row r="229" spans="1:99" s="34" customFormat="1" ht="30.75" customHeight="1" x14ac:dyDescent="0.35">
      <c r="A229" s="145"/>
      <c r="B229" s="553" t="s">
        <v>22</v>
      </c>
      <c r="C229" s="553"/>
      <c r="D229" s="547"/>
      <c r="E229" s="547"/>
      <c r="F229" s="547"/>
      <c r="G229" s="547"/>
      <c r="H229" s="547"/>
      <c r="I229" s="547"/>
      <c r="J229" s="201" t="e">
        <f t="shared" si="357"/>
        <v>#DIV/0!</v>
      </c>
      <c r="K229" s="171"/>
      <c r="L229" s="154" t="e">
        <f t="shared" si="358"/>
        <v>#DIV/0!</v>
      </c>
      <c r="M229" s="154" t="e">
        <f t="shared" si="351"/>
        <v>#DIV/0!</v>
      </c>
      <c r="N229" s="547"/>
      <c r="O229" s="547">
        <f t="shared" si="359"/>
        <v>0</v>
      </c>
      <c r="P229" s="122" t="e">
        <f t="shared" si="335"/>
        <v>#DIV/0!</v>
      </c>
      <c r="Q229" s="321"/>
      <c r="R229" s="321"/>
      <c r="S229" s="569"/>
      <c r="CG229" s="38"/>
      <c r="CJ229" s="38" t="b">
        <f t="shared" ref="CJ229:CJ248" si="360">N229+O229=H229</f>
        <v>1</v>
      </c>
      <c r="CT229" s="182">
        <f t="shared" si="327"/>
        <v>0</v>
      </c>
      <c r="CU229" s="38" t="b">
        <f t="shared" si="328"/>
        <v>1</v>
      </c>
    </row>
    <row r="230" spans="1:99" s="34" customFormat="1" ht="30.75" customHeight="1" x14ac:dyDescent="0.35">
      <c r="A230" s="146"/>
      <c r="B230" s="553" t="s">
        <v>11</v>
      </c>
      <c r="C230" s="553"/>
      <c r="D230" s="547"/>
      <c r="E230" s="547"/>
      <c r="F230" s="547"/>
      <c r="G230" s="547"/>
      <c r="H230" s="268"/>
      <c r="I230" s="547"/>
      <c r="J230" s="201" t="e">
        <f t="shared" si="357"/>
        <v>#DIV/0!</v>
      </c>
      <c r="K230" s="171"/>
      <c r="L230" s="154" t="e">
        <f t="shared" si="358"/>
        <v>#DIV/0!</v>
      </c>
      <c r="M230" s="154" t="e">
        <f t="shared" si="351"/>
        <v>#DIV/0!</v>
      </c>
      <c r="N230" s="547"/>
      <c r="O230" s="547">
        <f t="shared" si="359"/>
        <v>0</v>
      </c>
      <c r="P230" s="122" t="e">
        <f t="shared" si="335"/>
        <v>#DIV/0!</v>
      </c>
      <c r="Q230" s="137"/>
      <c r="R230" s="137"/>
      <c r="S230" s="570"/>
      <c r="CG230" s="38"/>
      <c r="CJ230" s="38" t="b">
        <f t="shared" si="360"/>
        <v>1</v>
      </c>
      <c r="CT230" s="182">
        <f t="shared" si="327"/>
        <v>0</v>
      </c>
      <c r="CU230" s="38" t="b">
        <f t="shared" si="328"/>
        <v>1</v>
      </c>
    </row>
    <row r="231" spans="1:99" s="34" customFormat="1" ht="46.5" x14ac:dyDescent="0.35">
      <c r="A231" s="193" t="s">
        <v>128</v>
      </c>
      <c r="B231" s="199" t="s">
        <v>192</v>
      </c>
      <c r="C231" s="141" t="s">
        <v>17</v>
      </c>
      <c r="D231" s="271">
        <f t="shared" ref="D231:I231" si="361">SUM(D232:D236)</f>
        <v>0</v>
      </c>
      <c r="E231" s="271">
        <f t="shared" si="361"/>
        <v>0</v>
      </c>
      <c r="F231" s="271">
        <f t="shared" si="361"/>
        <v>0</v>
      </c>
      <c r="G231" s="271">
        <f>SUM(G232:G236)</f>
        <v>168775.8</v>
      </c>
      <c r="H231" s="271">
        <f t="shared" si="361"/>
        <v>168775.8</v>
      </c>
      <c r="I231" s="271">
        <f t="shared" si="361"/>
        <v>31042.52</v>
      </c>
      <c r="J231" s="387">
        <f>I231/H231</f>
        <v>0.184</v>
      </c>
      <c r="K231" s="271">
        <f>SUM(K232:K236)</f>
        <v>31042.52</v>
      </c>
      <c r="L231" s="383">
        <f>K231/H231</f>
        <v>0.184</v>
      </c>
      <c r="M231" s="121">
        <f t="shared" si="351"/>
        <v>1</v>
      </c>
      <c r="N231" s="271">
        <f>SUM(N232:N236)</f>
        <v>168775.8</v>
      </c>
      <c r="O231" s="271">
        <f>H231-N231</f>
        <v>0</v>
      </c>
      <c r="P231" s="121">
        <f t="shared" si="335"/>
        <v>1</v>
      </c>
      <c r="Q231" s="318"/>
      <c r="R231" s="318"/>
      <c r="S231" s="385"/>
      <c r="CG231" s="38"/>
      <c r="CJ231" s="38" t="b">
        <f t="shared" si="360"/>
        <v>1</v>
      </c>
      <c r="CT231" s="182">
        <f t="shared" si="327"/>
        <v>168775.8</v>
      </c>
      <c r="CU231" s="38" t="b">
        <f t="shared" si="328"/>
        <v>1</v>
      </c>
    </row>
    <row r="232" spans="1:99" s="34" customFormat="1" ht="38.25" customHeight="1" x14ac:dyDescent="0.35">
      <c r="A232" s="145"/>
      <c r="B232" s="376" t="s">
        <v>10</v>
      </c>
      <c r="C232" s="376"/>
      <c r="D232" s="424"/>
      <c r="E232" s="424"/>
      <c r="F232" s="424"/>
      <c r="G232" s="424">
        <f>G238</f>
        <v>0</v>
      </c>
      <c r="H232" s="424">
        <f t="shared" ref="H232:I232" si="362">H238</f>
        <v>0</v>
      </c>
      <c r="I232" s="424">
        <f t="shared" si="362"/>
        <v>0</v>
      </c>
      <c r="J232" s="201"/>
      <c r="K232" s="171">
        <f t="shared" ref="K232:K236" si="363">K238</f>
        <v>0</v>
      </c>
      <c r="L232" s="154"/>
      <c r="M232" s="154"/>
      <c r="N232" s="424">
        <f t="shared" ref="N232:N236" si="364">N238</f>
        <v>0</v>
      </c>
      <c r="O232" s="424">
        <f>H232-N232</f>
        <v>0</v>
      </c>
      <c r="P232" s="122"/>
      <c r="Q232" s="321"/>
      <c r="R232" s="321"/>
      <c r="S232" s="116"/>
      <c r="CG232" s="38"/>
      <c r="CJ232" s="38" t="b">
        <f t="shared" si="360"/>
        <v>1</v>
      </c>
      <c r="CT232" s="182">
        <f t="shared" si="327"/>
        <v>0</v>
      </c>
      <c r="CU232" s="38" t="b">
        <f t="shared" si="328"/>
        <v>1</v>
      </c>
    </row>
    <row r="233" spans="1:99" s="34" customFormat="1" ht="38.25" customHeight="1" x14ac:dyDescent="0.35">
      <c r="A233" s="145"/>
      <c r="B233" s="376" t="s">
        <v>8</v>
      </c>
      <c r="C233" s="376"/>
      <c r="D233" s="424"/>
      <c r="E233" s="424"/>
      <c r="F233" s="424"/>
      <c r="G233" s="424">
        <f t="shared" ref="G233:I236" si="365">G239</f>
        <v>160337</v>
      </c>
      <c r="H233" s="424">
        <f t="shared" si="365"/>
        <v>160337</v>
      </c>
      <c r="I233" s="424">
        <f t="shared" si="365"/>
        <v>29490.39</v>
      </c>
      <c r="J233" s="201">
        <f t="shared" ref="J233:J235" si="366">I233/H233</f>
        <v>0.18</v>
      </c>
      <c r="K233" s="171">
        <f t="shared" si="363"/>
        <v>29490.39</v>
      </c>
      <c r="L233" s="154">
        <f t="shared" ref="L233:L234" si="367">K233/H233</f>
        <v>0.18</v>
      </c>
      <c r="M233" s="154">
        <f t="shared" ref="M233:M234" si="368">K233/I233</f>
        <v>1</v>
      </c>
      <c r="N233" s="424">
        <f t="shared" si="364"/>
        <v>160337</v>
      </c>
      <c r="O233" s="424">
        <f t="shared" ref="O233:O236" si="369">H233-N233</f>
        <v>0</v>
      </c>
      <c r="P233" s="123">
        <f t="shared" ref="P233:P235" si="370">N233/H233</f>
        <v>1</v>
      </c>
      <c r="Q233" s="322"/>
      <c r="R233" s="322"/>
      <c r="S233" s="116"/>
      <c r="CG233" s="38"/>
      <c r="CJ233" s="38" t="b">
        <f t="shared" si="360"/>
        <v>1</v>
      </c>
      <c r="CT233" s="182">
        <f t="shared" si="327"/>
        <v>160337</v>
      </c>
      <c r="CU233" s="38" t="b">
        <f t="shared" si="328"/>
        <v>1</v>
      </c>
    </row>
    <row r="234" spans="1:99" s="34" customFormat="1" ht="38.25" customHeight="1" x14ac:dyDescent="0.35">
      <c r="A234" s="145"/>
      <c r="B234" s="376" t="s">
        <v>19</v>
      </c>
      <c r="C234" s="376"/>
      <c r="D234" s="424"/>
      <c r="E234" s="424"/>
      <c r="F234" s="424"/>
      <c r="G234" s="424">
        <f t="shared" si="365"/>
        <v>8438.7999999999993</v>
      </c>
      <c r="H234" s="424">
        <f t="shared" si="365"/>
        <v>8438.7999999999993</v>
      </c>
      <c r="I234" s="424">
        <f t="shared" si="365"/>
        <v>1552.13</v>
      </c>
      <c r="J234" s="169">
        <f t="shared" si="366"/>
        <v>0.18</v>
      </c>
      <c r="K234" s="272">
        <f t="shared" si="363"/>
        <v>1552.13</v>
      </c>
      <c r="L234" s="150">
        <f t="shared" si="367"/>
        <v>0.18</v>
      </c>
      <c r="M234" s="150">
        <f t="shared" si="368"/>
        <v>1</v>
      </c>
      <c r="N234" s="424">
        <f t="shared" si="364"/>
        <v>8438.7999999999993</v>
      </c>
      <c r="O234" s="424">
        <f t="shared" si="369"/>
        <v>0</v>
      </c>
      <c r="P234" s="123">
        <f t="shared" si="370"/>
        <v>1</v>
      </c>
      <c r="Q234" s="322"/>
      <c r="R234" s="322"/>
      <c r="S234" s="116"/>
      <c r="CG234" s="38"/>
      <c r="CJ234" s="38" t="b">
        <f t="shared" si="360"/>
        <v>1</v>
      </c>
      <c r="CT234" s="182">
        <f t="shared" si="327"/>
        <v>8438.7999999999993</v>
      </c>
      <c r="CU234" s="38" t="b">
        <f t="shared" si="328"/>
        <v>1</v>
      </c>
    </row>
    <row r="235" spans="1:99" s="34" customFormat="1" ht="38.25" customHeight="1" x14ac:dyDescent="0.35">
      <c r="A235" s="145"/>
      <c r="B235" s="376" t="s">
        <v>22</v>
      </c>
      <c r="C235" s="376"/>
      <c r="D235" s="424"/>
      <c r="E235" s="424"/>
      <c r="F235" s="424"/>
      <c r="G235" s="424">
        <f t="shared" si="365"/>
        <v>0</v>
      </c>
      <c r="H235" s="424">
        <f t="shared" si="365"/>
        <v>0</v>
      </c>
      <c r="I235" s="424">
        <f t="shared" si="365"/>
        <v>0</v>
      </c>
      <c r="J235" s="201" t="e">
        <f t="shared" si="366"/>
        <v>#DIV/0!</v>
      </c>
      <c r="K235" s="171">
        <f t="shared" si="363"/>
        <v>0</v>
      </c>
      <c r="L235" s="154" t="e">
        <f t="shared" ref="L235" si="371">K235/H235</f>
        <v>#DIV/0!</v>
      </c>
      <c r="M235" s="154" t="e">
        <f t="shared" ref="M235" si="372">K235/I235</f>
        <v>#DIV/0!</v>
      </c>
      <c r="N235" s="424">
        <f t="shared" si="364"/>
        <v>0</v>
      </c>
      <c r="O235" s="424">
        <f t="shared" si="369"/>
        <v>0</v>
      </c>
      <c r="P235" s="122" t="e">
        <f t="shared" si="370"/>
        <v>#DIV/0!</v>
      </c>
      <c r="Q235" s="322"/>
      <c r="R235" s="322"/>
      <c r="S235" s="116"/>
      <c r="CG235" s="38"/>
      <c r="CJ235" s="38" t="b">
        <f t="shared" si="360"/>
        <v>1</v>
      </c>
      <c r="CT235" s="182">
        <f t="shared" si="327"/>
        <v>0</v>
      </c>
      <c r="CU235" s="38" t="b">
        <f t="shared" si="328"/>
        <v>1</v>
      </c>
    </row>
    <row r="236" spans="1:99" s="34" customFormat="1" ht="38.25" customHeight="1" x14ac:dyDescent="0.35">
      <c r="A236" s="146"/>
      <c r="B236" s="376" t="s">
        <v>11</v>
      </c>
      <c r="C236" s="376"/>
      <c r="D236" s="424"/>
      <c r="E236" s="424"/>
      <c r="F236" s="424"/>
      <c r="G236" s="424">
        <f t="shared" si="365"/>
        <v>0</v>
      </c>
      <c r="H236" s="424">
        <f t="shared" si="365"/>
        <v>0</v>
      </c>
      <c r="I236" s="424">
        <f t="shared" si="365"/>
        <v>0</v>
      </c>
      <c r="J236" s="129"/>
      <c r="K236" s="424">
        <f t="shared" si="363"/>
        <v>0</v>
      </c>
      <c r="L236" s="122"/>
      <c r="M236" s="122"/>
      <c r="N236" s="424">
        <f t="shared" si="364"/>
        <v>0</v>
      </c>
      <c r="O236" s="424">
        <f t="shared" si="369"/>
        <v>0</v>
      </c>
      <c r="P236" s="122"/>
      <c r="Q236" s="137"/>
      <c r="R236" s="137"/>
      <c r="S236" s="117"/>
      <c r="CG236" s="38"/>
      <c r="CJ236" s="38" t="b">
        <f t="shared" si="360"/>
        <v>1</v>
      </c>
      <c r="CT236" s="182">
        <f t="shared" si="327"/>
        <v>0</v>
      </c>
      <c r="CU236" s="38" t="b">
        <f t="shared" si="328"/>
        <v>1</v>
      </c>
    </row>
    <row r="237" spans="1:99" s="34" customFormat="1" ht="79.5" customHeight="1" x14ac:dyDescent="0.35">
      <c r="A237" s="193" t="s">
        <v>230</v>
      </c>
      <c r="B237" s="199" t="s">
        <v>62</v>
      </c>
      <c r="C237" s="141" t="s">
        <v>17</v>
      </c>
      <c r="D237" s="271">
        <f t="shared" ref="D237:I237" si="373">SUM(D238:D242)</f>
        <v>0</v>
      </c>
      <c r="E237" s="271">
        <f t="shared" si="373"/>
        <v>0</v>
      </c>
      <c r="F237" s="271">
        <f t="shared" si="373"/>
        <v>0</v>
      </c>
      <c r="G237" s="271">
        <f t="shared" si="373"/>
        <v>168775.8</v>
      </c>
      <c r="H237" s="271">
        <f>SUM(H238:H242)</f>
        <v>168775.8</v>
      </c>
      <c r="I237" s="271">
        <f t="shared" si="373"/>
        <v>31042.52</v>
      </c>
      <c r="J237" s="508">
        <f>I237/H237</f>
        <v>0.184</v>
      </c>
      <c r="K237" s="271">
        <f>SUM(K238:K242)</f>
        <v>31042.52</v>
      </c>
      <c r="L237" s="494">
        <f>K237/H237</f>
        <v>0.184</v>
      </c>
      <c r="M237" s="121">
        <f t="shared" ref="M237:M248" si="374">K237/I237</f>
        <v>1</v>
      </c>
      <c r="N237" s="271">
        <f>SUM(N238:N242)</f>
        <v>168775.8</v>
      </c>
      <c r="O237" s="271">
        <f>H237-N237</f>
        <v>0</v>
      </c>
      <c r="P237" s="121">
        <f t="shared" ref="P237:P241" si="375">N237/H237</f>
        <v>1</v>
      </c>
      <c r="Q237" s="318"/>
      <c r="R237" s="318"/>
      <c r="S237" s="568" t="s">
        <v>433</v>
      </c>
      <c r="CG237" s="38"/>
      <c r="CJ237" s="38" t="b">
        <f t="shared" si="360"/>
        <v>1</v>
      </c>
      <c r="CT237" s="182">
        <f t="shared" si="327"/>
        <v>168775.8</v>
      </c>
      <c r="CU237" s="38" t="b">
        <f t="shared" si="328"/>
        <v>1</v>
      </c>
    </row>
    <row r="238" spans="1:99" s="34" customFormat="1" ht="45" customHeight="1" x14ac:dyDescent="0.35">
      <c r="A238" s="145"/>
      <c r="B238" s="376" t="s">
        <v>10</v>
      </c>
      <c r="C238" s="376"/>
      <c r="D238" s="424"/>
      <c r="E238" s="424"/>
      <c r="F238" s="424"/>
      <c r="G238" s="424"/>
      <c r="H238" s="268"/>
      <c r="I238" s="424"/>
      <c r="J238" s="201"/>
      <c r="K238" s="171"/>
      <c r="L238" s="154"/>
      <c r="M238" s="154" t="e">
        <f t="shared" si="374"/>
        <v>#DIV/0!</v>
      </c>
      <c r="N238" s="424"/>
      <c r="O238" s="424">
        <f>H238-N238</f>
        <v>0</v>
      </c>
      <c r="P238" s="122"/>
      <c r="Q238" s="321"/>
      <c r="R238" s="321"/>
      <c r="S238" s="569"/>
      <c r="CG238" s="38"/>
      <c r="CJ238" s="38" t="b">
        <f t="shared" si="360"/>
        <v>1</v>
      </c>
      <c r="CT238" s="182">
        <f t="shared" si="327"/>
        <v>0</v>
      </c>
      <c r="CU238" s="38" t="b">
        <f t="shared" si="328"/>
        <v>1</v>
      </c>
    </row>
    <row r="239" spans="1:99" s="34" customFormat="1" ht="45" customHeight="1" x14ac:dyDescent="0.35">
      <c r="A239" s="145"/>
      <c r="B239" s="376" t="s">
        <v>8</v>
      </c>
      <c r="C239" s="376"/>
      <c r="D239" s="424"/>
      <c r="E239" s="424"/>
      <c r="F239" s="424"/>
      <c r="G239" s="424">
        <v>160337</v>
      </c>
      <c r="H239" s="424">
        <v>160337</v>
      </c>
      <c r="I239" s="424">
        <v>29490.39</v>
      </c>
      <c r="J239" s="169">
        <f t="shared" ref="J239:J241" si="376">I239/H239</f>
        <v>0.18</v>
      </c>
      <c r="K239" s="272">
        <v>29490.39</v>
      </c>
      <c r="L239" s="150">
        <f t="shared" ref="L239:L241" si="377">K239/H239</f>
        <v>0.18</v>
      </c>
      <c r="M239" s="150">
        <f t="shared" si="374"/>
        <v>1</v>
      </c>
      <c r="N239" s="424">
        <f>H239</f>
        <v>160337</v>
      </c>
      <c r="O239" s="424">
        <f t="shared" ref="O239:O248" si="378">H239-N239</f>
        <v>0</v>
      </c>
      <c r="P239" s="123">
        <f t="shared" si="375"/>
        <v>1</v>
      </c>
      <c r="Q239" s="322"/>
      <c r="R239" s="322"/>
      <c r="S239" s="569"/>
      <c r="CG239" s="38"/>
      <c r="CJ239" s="38" t="b">
        <f t="shared" si="360"/>
        <v>1</v>
      </c>
      <c r="CT239" s="182">
        <f t="shared" si="327"/>
        <v>160337</v>
      </c>
      <c r="CU239" s="38" t="b">
        <f t="shared" si="328"/>
        <v>1</v>
      </c>
    </row>
    <row r="240" spans="1:99" s="34" customFormat="1" ht="45" customHeight="1" x14ac:dyDescent="0.35">
      <c r="A240" s="145"/>
      <c r="B240" s="376" t="s">
        <v>19</v>
      </c>
      <c r="C240" s="376"/>
      <c r="D240" s="424"/>
      <c r="E240" s="424"/>
      <c r="F240" s="424"/>
      <c r="G240" s="424">
        <v>8438.7999999999993</v>
      </c>
      <c r="H240" s="424">
        <v>8438.7999999999993</v>
      </c>
      <c r="I240" s="424">
        <v>1552.13</v>
      </c>
      <c r="J240" s="169">
        <f t="shared" si="376"/>
        <v>0.18</v>
      </c>
      <c r="K240" s="272">
        <v>1552.13</v>
      </c>
      <c r="L240" s="150">
        <f t="shared" si="377"/>
        <v>0.18</v>
      </c>
      <c r="M240" s="150">
        <f t="shared" si="374"/>
        <v>1</v>
      </c>
      <c r="N240" s="424">
        <f>H240</f>
        <v>8438.7999999999993</v>
      </c>
      <c r="O240" s="424">
        <f t="shared" si="378"/>
        <v>0</v>
      </c>
      <c r="P240" s="123">
        <f t="shared" si="375"/>
        <v>1</v>
      </c>
      <c r="Q240" s="322"/>
      <c r="R240" s="322"/>
      <c r="S240" s="569"/>
      <c r="CG240" s="38"/>
      <c r="CJ240" s="38" t="b">
        <f t="shared" si="360"/>
        <v>1</v>
      </c>
      <c r="CT240" s="182">
        <f t="shared" si="327"/>
        <v>8438.7999999999993</v>
      </c>
      <c r="CU240" s="38" t="b">
        <f t="shared" si="328"/>
        <v>1</v>
      </c>
    </row>
    <row r="241" spans="1:99" s="34" customFormat="1" ht="45" customHeight="1" x14ac:dyDescent="0.35">
      <c r="A241" s="145"/>
      <c r="B241" s="376" t="s">
        <v>22</v>
      </c>
      <c r="C241" s="376"/>
      <c r="D241" s="424"/>
      <c r="E241" s="424"/>
      <c r="F241" s="424"/>
      <c r="G241" s="424"/>
      <c r="H241" s="424"/>
      <c r="I241" s="424"/>
      <c r="J241" s="201" t="e">
        <f t="shared" si="376"/>
        <v>#DIV/0!</v>
      </c>
      <c r="K241" s="171"/>
      <c r="L241" s="154" t="e">
        <f t="shared" si="377"/>
        <v>#DIV/0!</v>
      </c>
      <c r="M241" s="154" t="e">
        <f t="shared" si="374"/>
        <v>#DIV/0!</v>
      </c>
      <c r="N241" s="424"/>
      <c r="O241" s="424">
        <f t="shared" si="378"/>
        <v>0</v>
      </c>
      <c r="P241" s="122" t="e">
        <f t="shared" si="375"/>
        <v>#DIV/0!</v>
      </c>
      <c r="Q241" s="322"/>
      <c r="R241" s="322"/>
      <c r="S241" s="569"/>
      <c r="CG241" s="38"/>
      <c r="CJ241" s="38" t="b">
        <f t="shared" si="360"/>
        <v>1</v>
      </c>
      <c r="CT241" s="182">
        <f t="shared" si="327"/>
        <v>0</v>
      </c>
      <c r="CU241" s="38" t="b">
        <f t="shared" si="328"/>
        <v>1</v>
      </c>
    </row>
    <row r="242" spans="1:99" s="34" customFormat="1" ht="45" customHeight="1" x14ac:dyDescent="0.35">
      <c r="A242" s="146"/>
      <c r="B242" s="376" t="s">
        <v>11</v>
      </c>
      <c r="C242" s="376"/>
      <c r="D242" s="424"/>
      <c r="E242" s="424"/>
      <c r="F242" s="424"/>
      <c r="G242" s="424"/>
      <c r="H242" s="268"/>
      <c r="I242" s="424"/>
      <c r="J242" s="129"/>
      <c r="K242" s="424"/>
      <c r="L242" s="122"/>
      <c r="M242" s="122" t="e">
        <f t="shared" si="374"/>
        <v>#DIV/0!</v>
      </c>
      <c r="N242" s="424"/>
      <c r="O242" s="424">
        <f t="shared" si="378"/>
        <v>0</v>
      </c>
      <c r="P242" s="122"/>
      <c r="Q242" s="137"/>
      <c r="R242" s="137"/>
      <c r="S242" s="570"/>
      <c r="CG242" s="38"/>
      <c r="CJ242" s="38" t="b">
        <f t="shared" si="360"/>
        <v>1</v>
      </c>
      <c r="CT242" s="182">
        <f t="shared" si="327"/>
        <v>0</v>
      </c>
      <c r="CU242" s="38" t="b">
        <f t="shared" si="328"/>
        <v>1</v>
      </c>
    </row>
    <row r="243" spans="1:99" s="34" customFormat="1" ht="69.75" x14ac:dyDescent="0.35">
      <c r="A243" s="193" t="s">
        <v>129</v>
      </c>
      <c r="B243" s="516" t="s">
        <v>249</v>
      </c>
      <c r="C243" s="141" t="s">
        <v>17</v>
      </c>
      <c r="D243" s="271">
        <f t="shared" ref="D243:I243" si="379">SUM(D244:D248)</f>
        <v>0</v>
      </c>
      <c r="E243" s="271">
        <f t="shared" si="379"/>
        <v>0</v>
      </c>
      <c r="F243" s="271">
        <f t="shared" si="379"/>
        <v>0</v>
      </c>
      <c r="G243" s="271">
        <f t="shared" si="379"/>
        <v>189.9</v>
      </c>
      <c r="H243" s="271">
        <f t="shared" si="379"/>
        <v>189.9</v>
      </c>
      <c r="I243" s="271">
        <f t="shared" si="379"/>
        <v>50</v>
      </c>
      <c r="J243" s="463">
        <f>I243/H243</f>
        <v>0.26</v>
      </c>
      <c r="K243" s="271">
        <f>SUM(K244:K248)</f>
        <v>0</v>
      </c>
      <c r="L243" s="121">
        <f>K243/H243</f>
        <v>0</v>
      </c>
      <c r="M243" s="121">
        <f t="shared" si="374"/>
        <v>0</v>
      </c>
      <c r="N243" s="271">
        <f>SUM(N244:N248)</f>
        <v>189.9</v>
      </c>
      <c r="O243" s="271">
        <f t="shared" si="378"/>
        <v>0</v>
      </c>
      <c r="P243" s="121">
        <f t="shared" ref="P243:P248" si="380">N243/H243</f>
        <v>1</v>
      </c>
      <c r="Q243" s="271">
        <f t="shared" ref="Q243:Q248" si="381">H243-K243</f>
        <v>189.9</v>
      </c>
      <c r="R243" s="271">
        <f t="shared" ref="R243:R248" si="382">I243-K243</f>
        <v>50</v>
      </c>
      <c r="S243" s="568" t="s">
        <v>250</v>
      </c>
      <c r="CG243" s="38"/>
      <c r="CJ243" s="38" t="b">
        <f t="shared" si="360"/>
        <v>1</v>
      </c>
      <c r="CT243" s="182">
        <f t="shared" si="327"/>
        <v>189.9</v>
      </c>
      <c r="CU243" s="38" t="b">
        <f t="shared" si="328"/>
        <v>1</v>
      </c>
    </row>
    <row r="244" spans="1:99" s="34" customFormat="1" x14ac:dyDescent="0.35">
      <c r="A244" s="145"/>
      <c r="B244" s="376" t="s">
        <v>10</v>
      </c>
      <c r="C244" s="376"/>
      <c r="D244" s="424"/>
      <c r="E244" s="424"/>
      <c r="F244" s="424"/>
      <c r="G244" s="424"/>
      <c r="H244" s="268"/>
      <c r="I244" s="424"/>
      <c r="J244" s="129" t="e">
        <f t="shared" ref="J244:J248" si="383">I244/H244</f>
        <v>#DIV/0!</v>
      </c>
      <c r="K244" s="424"/>
      <c r="L244" s="122" t="e">
        <f t="shared" ref="L244:L248" si="384">K244/H244</f>
        <v>#DIV/0!</v>
      </c>
      <c r="M244" s="122" t="e">
        <f t="shared" si="374"/>
        <v>#DIV/0!</v>
      </c>
      <c r="N244" s="424"/>
      <c r="O244" s="268">
        <f t="shared" si="378"/>
        <v>0</v>
      </c>
      <c r="P244" s="122" t="e">
        <f t="shared" si="380"/>
        <v>#DIV/0!</v>
      </c>
      <c r="Q244" s="424">
        <f t="shared" si="381"/>
        <v>0</v>
      </c>
      <c r="R244" s="268">
        <f t="shared" si="382"/>
        <v>0</v>
      </c>
      <c r="S244" s="569"/>
      <c r="CG244" s="38"/>
      <c r="CJ244" s="38" t="b">
        <f t="shared" si="360"/>
        <v>1</v>
      </c>
      <c r="CT244" s="182">
        <f t="shared" si="327"/>
        <v>0</v>
      </c>
      <c r="CU244" s="38" t="b">
        <f t="shared" si="328"/>
        <v>1</v>
      </c>
    </row>
    <row r="245" spans="1:99" s="34" customFormat="1" x14ac:dyDescent="0.35">
      <c r="A245" s="145"/>
      <c r="B245" s="376" t="s">
        <v>8</v>
      </c>
      <c r="C245" s="376"/>
      <c r="D245" s="424"/>
      <c r="E245" s="424"/>
      <c r="F245" s="424"/>
      <c r="G245" s="424">
        <v>189.9</v>
      </c>
      <c r="H245" s="424">
        <v>189.9</v>
      </c>
      <c r="I245" s="424">
        <v>50</v>
      </c>
      <c r="J245" s="130">
        <f t="shared" si="383"/>
        <v>0.26</v>
      </c>
      <c r="K245" s="424"/>
      <c r="L245" s="123">
        <f t="shared" si="384"/>
        <v>0</v>
      </c>
      <c r="M245" s="123">
        <f t="shared" si="374"/>
        <v>0</v>
      </c>
      <c r="N245" s="424">
        <f>H245</f>
        <v>189.9</v>
      </c>
      <c r="O245" s="424">
        <f t="shared" si="378"/>
        <v>0</v>
      </c>
      <c r="P245" s="123">
        <f t="shared" si="380"/>
        <v>1</v>
      </c>
      <c r="Q245" s="424">
        <f t="shared" si="381"/>
        <v>189.9</v>
      </c>
      <c r="R245" s="424">
        <f t="shared" si="382"/>
        <v>50</v>
      </c>
      <c r="S245" s="569"/>
      <c r="CG245" s="38"/>
      <c r="CJ245" s="38" t="b">
        <f t="shared" si="360"/>
        <v>1</v>
      </c>
      <c r="CT245" s="182">
        <f t="shared" si="327"/>
        <v>189.9</v>
      </c>
      <c r="CU245" s="38" t="b">
        <f t="shared" si="328"/>
        <v>1</v>
      </c>
    </row>
    <row r="246" spans="1:99" s="34" customFormat="1" x14ac:dyDescent="0.35">
      <c r="A246" s="145"/>
      <c r="B246" s="376" t="s">
        <v>19</v>
      </c>
      <c r="C246" s="376"/>
      <c r="D246" s="424"/>
      <c r="E246" s="424"/>
      <c r="F246" s="424"/>
      <c r="G246" s="424"/>
      <c r="H246" s="424"/>
      <c r="I246" s="424"/>
      <c r="J246" s="129" t="e">
        <f t="shared" si="383"/>
        <v>#DIV/0!</v>
      </c>
      <c r="K246" s="424"/>
      <c r="L246" s="122" t="e">
        <f t="shared" si="384"/>
        <v>#DIV/0!</v>
      </c>
      <c r="M246" s="122" t="e">
        <f t="shared" si="374"/>
        <v>#DIV/0!</v>
      </c>
      <c r="N246" s="424"/>
      <c r="O246" s="424">
        <f t="shared" si="378"/>
        <v>0</v>
      </c>
      <c r="P246" s="122" t="e">
        <f t="shared" si="380"/>
        <v>#DIV/0!</v>
      </c>
      <c r="Q246" s="424">
        <f t="shared" si="381"/>
        <v>0</v>
      </c>
      <c r="R246" s="424">
        <f t="shared" si="382"/>
        <v>0</v>
      </c>
      <c r="S246" s="569"/>
      <c r="CG246" s="38"/>
      <c r="CJ246" s="38" t="b">
        <f t="shared" si="360"/>
        <v>1</v>
      </c>
      <c r="CT246" s="182">
        <f t="shared" si="327"/>
        <v>0</v>
      </c>
      <c r="CU246" s="38" t="b">
        <f t="shared" si="328"/>
        <v>1</v>
      </c>
    </row>
    <row r="247" spans="1:99" s="34" customFormat="1" x14ac:dyDescent="0.35">
      <c r="A247" s="145"/>
      <c r="B247" s="376" t="s">
        <v>22</v>
      </c>
      <c r="C247" s="376"/>
      <c r="D247" s="424"/>
      <c r="E247" s="424"/>
      <c r="F247" s="424"/>
      <c r="G247" s="424"/>
      <c r="H247" s="424"/>
      <c r="I247" s="424"/>
      <c r="J247" s="129" t="e">
        <f t="shared" si="383"/>
        <v>#DIV/0!</v>
      </c>
      <c r="K247" s="424"/>
      <c r="L247" s="122" t="e">
        <f t="shared" si="384"/>
        <v>#DIV/0!</v>
      </c>
      <c r="M247" s="122" t="e">
        <f t="shared" si="374"/>
        <v>#DIV/0!</v>
      </c>
      <c r="N247" s="424"/>
      <c r="O247" s="424">
        <f t="shared" si="378"/>
        <v>0</v>
      </c>
      <c r="P247" s="122" t="e">
        <f t="shared" si="380"/>
        <v>#DIV/0!</v>
      </c>
      <c r="Q247" s="424">
        <f t="shared" si="381"/>
        <v>0</v>
      </c>
      <c r="R247" s="424">
        <f t="shared" si="382"/>
        <v>0</v>
      </c>
      <c r="S247" s="569"/>
      <c r="CG247" s="38"/>
      <c r="CJ247" s="38" t="b">
        <f t="shared" si="360"/>
        <v>1</v>
      </c>
      <c r="CT247" s="182">
        <f t="shared" si="327"/>
        <v>0</v>
      </c>
      <c r="CU247" s="38" t="b">
        <f t="shared" si="328"/>
        <v>1</v>
      </c>
    </row>
    <row r="248" spans="1:99" s="34" customFormat="1" x14ac:dyDescent="0.35">
      <c r="A248" s="146"/>
      <c r="B248" s="376" t="s">
        <v>11</v>
      </c>
      <c r="C248" s="376"/>
      <c r="D248" s="424"/>
      <c r="E248" s="424"/>
      <c r="F248" s="424"/>
      <c r="G248" s="424"/>
      <c r="H248" s="268"/>
      <c r="I248" s="424"/>
      <c r="J248" s="129" t="e">
        <f t="shared" si="383"/>
        <v>#DIV/0!</v>
      </c>
      <c r="K248" s="424"/>
      <c r="L248" s="122" t="e">
        <f t="shared" si="384"/>
        <v>#DIV/0!</v>
      </c>
      <c r="M248" s="122" t="e">
        <f t="shared" si="374"/>
        <v>#DIV/0!</v>
      </c>
      <c r="N248" s="424"/>
      <c r="O248" s="268">
        <f t="shared" si="378"/>
        <v>0</v>
      </c>
      <c r="P248" s="122" t="e">
        <f t="shared" si="380"/>
        <v>#DIV/0!</v>
      </c>
      <c r="Q248" s="424">
        <f t="shared" si="381"/>
        <v>0</v>
      </c>
      <c r="R248" s="268">
        <f t="shared" si="382"/>
        <v>0</v>
      </c>
      <c r="S248" s="570"/>
      <c r="CG248" s="38"/>
      <c r="CJ248" s="38" t="b">
        <f t="shared" si="360"/>
        <v>1</v>
      </c>
      <c r="CT248" s="182">
        <f t="shared" si="327"/>
        <v>0</v>
      </c>
      <c r="CU248" s="38" t="b">
        <f t="shared" si="328"/>
        <v>1</v>
      </c>
    </row>
    <row r="249" spans="1:99" s="91" customFormat="1" ht="59.25" customHeight="1" x14ac:dyDescent="0.35">
      <c r="A249" s="126" t="s">
        <v>130</v>
      </c>
      <c r="B249" s="118" t="s">
        <v>436</v>
      </c>
      <c r="C249" s="118" t="s">
        <v>2</v>
      </c>
      <c r="D249" s="273" t="e">
        <f t="shared" ref="D249" si="385">SUM(D250:D254)</f>
        <v>#REF!</v>
      </c>
      <c r="E249" s="273" t="e">
        <f>SUM(E250:E254)</f>
        <v>#REF!</v>
      </c>
      <c r="F249" s="273" t="e">
        <f>SUM(F250:F254)</f>
        <v>#REF!</v>
      </c>
      <c r="G249" s="273">
        <f>SUM(G250:G254)</f>
        <v>1000</v>
      </c>
      <c r="H249" s="273">
        <f t="shared" ref="H249:I249" si="386">SUM(H250:H254)</f>
        <v>1000</v>
      </c>
      <c r="I249" s="273">
        <f t="shared" si="386"/>
        <v>494</v>
      </c>
      <c r="J249" s="361">
        <f>I249/H249</f>
        <v>0.49399999999999999</v>
      </c>
      <c r="K249" s="273">
        <f>SUM(K250:K254)</f>
        <v>494</v>
      </c>
      <c r="L249" s="179">
        <f t="shared" ref="L249:L251" si="387">K249/H249</f>
        <v>0.49399999999999999</v>
      </c>
      <c r="M249" s="127">
        <f>K249/I249</f>
        <v>1</v>
      </c>
      <c r="N249" s="273">
        <f t="shared" ref="N249" si="388">SUM(N250:N254)</f>
        <v>1000</v>
      </c>
      <c r="O249" s="273">
        <f>H249-N249</f>
        <v>0</v>
      </c>
      <c r="P249" s="119">
        <f t="shared" ref="P249:P267" si="389">N249/H249</f>
        <v>1</v>
      </c>
      <c r="Q249" s="320"/>
      <c r="R249" s="320"/>
      <c r="S249" s="568"/>
      <c r="CG249" s="38"/>
      <c r="CJ249" s="38" t="b">
        <f t="shared" ref="CJ249:CJ278" si="390">N249+O249=H249</f>
        <v>1</v>
      </c>
      <c r="CT249" s="182">
        <f t="shared" ref="CT249:CT311" si="391">N249+O249</f>
        <v>1000</v>
      </c>
      <c r="CU249" s="38" t="b">
        <f t="shared" ref="CU249:CU311" si="392">CT249=H249</f>
        <v>1</v>
      </c>
    </row>
    <row r="250" spans="1:99" s="34" customFormat="1" ht="38.25" customHeight="1" x14ac:dyDescent="0.35">
      <c r="A250" s="145"/>
      <c r="B250" s="376" t="s">
        <v>10</v>
      </c>
      <c r="C250" s="376"/>
      <c r="D250" s="424">
        <f>D280</f>
        <v>0</v>
      </c>
      <c r="E250" s="424">
        <f t="shared" ref="E250:F250" si="393">E280</f>
        <v>0</v>
      </c>
      <c r="F250" s="424">
        <f t="shared" si="393"/>
        <v>0</v>
      </c>
      <c r="G250" s="424"/>
      <c r="H250" s="424"/>
      <c r="I250" s="424"/>
      <c r="J250" s="348" t="e">
        <f t="shared" ref="J250:J251" si="394">I250/H250</f>
        <v>#DIV/0!</v>
      </c>
      <c r="K250" s="171"/>
      <c r="L250" s="154" t="e">
        <f t="shared" si="387"/>
        <v>#DIV/0!</v>
      </c>
      <c r="M250" s="154" t="e">
        <f t="shared" ref="M250:M251" si="395">K250/I250</f>
        <v>#DIV/0!</v>
      </c>
      <c r="N250" s="424"/>
      <c r="O250" s="424">
        <f>H250-N250</f>
        <v>0</v>
      </c>
      <c r="P250" s="154" t="e">
        <f t="shared" si="389"/>
        <v>#DIV/0!</v>
      </c>
      <c r="Q250" s="322"/>
      <c r="R250" s="322"/>
      <c r="S250" s="569"/>
      <c r="CG250" s="38"/>
      <c r="CJ250" s="38" t="b">
        <f t="shared" si="390"/>
        <v>1</v>
      </c>
      <c r="CT250" s="182">
        <f t="shared" si="391"/>
        <v>0</v>
      </c>
      <c r="CU250" s="38" t="b">
        <f t="shared" si="392"/>
        <v>1</v>
      </c>
    </row>
    <row r="251" spans="1:99" s="34" customFormat="1" ht="38.25" customHeight="1" x14ac:dyDescent="0.35">
      <c r="A251" s="145"/>
      <c r="B251" s="376" t="s">
        <v>8</v>
      </c>
      <c r="C251" s="376"/>
      <c r="D251" s="424">
        <f t="shared" ref="D251:F251" si="396">D281</f>
        <v>0</v>
      </c>
      <c r="E251" s="424">
        <f t="shared" si="396"/>
        <v>0</v>
      </c>
      <c r="F251" s="424">
        <f t="shared" si="396"/>
        <v>0</v>
      </c>
      <c r="G251" s="424">
        <f>G257</f>
        <v>1000</v>
      </c>
      <c r="H251" s="424">
        <f>H257</f>
        <v>1000</v>
      </c>
      <c r="I251" s="424">
        <f>I257</f>
        <v>494</v>
      </c>
      <c r="J251" s="387">
        <f t="shared" si="394"/>
        <v>0.49399999999999999</v>
      </c>
      <c r="K251" s="272">
        <f>K257</f>
        <v>494</v>
      </c>
      <c r="L251" s="150">
        <f t="shared" si="387"/>
        <v>0.49</v>
      </c>
      <c r="M251" s="150">
        <f t="shared" si="395"/>
        <v>1</v>
      </c>
      <c r="N251" s="424">
        <f>N257</f>
        <v>1000</v>
      </c>
      <c r="O251" s="424">
        <f t="shared" ref="O251:O254" si="397">H251-N251</f>
        <v>0</v>
      </c>
      <c r="P251" s="150">
        <f t="shared" si="389"/>
        <v>1</v>
      </c>
      <c r="Q251" s="322"/>
      <c r="R251" s="322"/>
      <c r="S251" s="569"/>
      <c r="CG251" s="38"/>
      <c r="CJ251" s="38" t="b">
        <f t="shared" si="390"/>
        <v>1</v>
      </c>
      <c r="CT251" s="182">
        <f t="shared" si="391"/>
        <v>1000</v>
      </c>
      <c r="CU251" s="38" t="b">
        <f t="shared" si="392"/>
        <v>1</v>
      </c>
    </row>
    <row r="252" spans="1:99" s="34" customFormat="1" ht="38.25" customHeight="1" x14ac:dyDescent="0.35">
      <c r="A252" s="145"/>
      <c r="B252" s="376" t="s">
        <v>19</v>
      </c>
      <c r="C252" s="376"/>
      <c r="D252" s="424">
        <f t="shared" ref="D252:F252" si="398">D282</f>
        <v>0</v>
      </c>
      <c r="E252" s="424">
        <f t="shared" si="398"/>
        <v>0</v>
      </c>
      <c r="F252" s="424">
        <f t="shared" si="398"/>
        <v>0</v>
      </c>
      <c r="G252" s="424"/>
      <c r="H252" s="424"/>
      <c r="I252" s="424"/>
      <c r="J252" s="348" t="e">
        <f t="shared" ref="J252:J263" si="399">I252/H252</f>
        <v>#DIV/0!</v>
      </c>
      <c r="K252" s="171"/>
      <c r="L252" s="154" t="e">
        <f t="shared" ref="L252:L263" si="400">K252/H252</f>
        <v>#DIV/0!</v>
      </c>
      <c r="M252" s="154" t="e">
        <f t="shared" ref="M252:M263" si="401">K252/I252</f>
        <v>#DIV/0!</v>
      </c>
      <c r="N252" s="424"/>
      <c r="O252" s="424">
        <f t="shared" si="397"/>
        <v>0</v>
      </c>
      <c r="P252" s="154" t="e">
        <f t="shared" si="389"/>
        <v>#DIV/0!</v>
      </c>
      <c r="Q252" s="322"/>
      <c r="R252" s="322"/>
      <c r="S252" s="569"/>
      <c r="CG252" s="38"/>
      <c r="CJ252" s="38" t="b">
        <f t="shared" si="390"/>
        <v>1</v>
      </c>
      <c r="CT252" s="182">
        <f t="shared" si="391"/>
        <v>0</v>
      </c>
      <c r="CU252" s="38" t="b">
        <f t="shared" si="392"/>
        <v>1</v>
      </c>
    </row>
    <row r="253" spans="1:99" s="34" customFormat="1" ht="38.25" customHeight="1" x14ac:dyDescent="0.35">
      <c r="A253" s="145"/>
      <c r="B253" s="376" t="s">
        <v>22</v>
      </c>
      <c r="C253" s="376"/>
      <c r="D253" s="424">
        <f t="shared" ref="D253:F253" si="402">D283</f>
        <v>0</v>
      </c>
      <c r="E253" s="424">
        <f t="shared" si="402"/>
        <v>0</v>
      </c>
      <c r="F253" s="424">
        <f t="shared" si="402"/>
        <v>0</v>
      </c>
      <c r="G253" s="424"/>
      <c r="H253" s="424"/>
      <c r="I253" s="424"/>
      <c r="J253" s="348" t="e">
        <f t="shared" si="399"/>
        <v>#DIV/0!</v>
      </c>
      <c r="K253" s="171"/>
      <c r="L253" s="154" t="e">
        <f t="shared" si="400"/>
        <v>#DIV/0!</v>
      </c>
      <c r="M253" s="154" t="e">
        <f t="shared" si="401"/>
        <v>#DIV/0!</v>
      </c>
      <c r="N253" s="424"/>
      <c r="O253" s="424">
        <f t="shared" si="397"/>
        <v>0</v>
      </c>
      <c r="P253" s="154" t="e">
        <f t="shared" ref="P253:P260" si="403">N253/H253</f>
        <v>#DIV/0!</v>
      </c>
      <c r="Q253" s="322"/>
      <c r="R253" s="322"/>
      <c r="S253" s="569"/>
      <c r="CG253" s="38"/>
      <c r="CJ253" s="38" t="b">
        <f t="shared" si="390"/>
        <v>1</v>
      </c>
      <c r="CT253" s="182">
        <f t="shared" si="391"/>
        <v>0</v>
      </c>
      <c r="CU253" s="38" t="b">
        <f t="shared" si="392"/>
        <v>1</v>
      </c>
    </row>
    <row r="254" spans="1:99" s="34" customFormat="1" ht="38.25" customHeight="1" x14ac:dyDescent="0.35">
      <c r="A254" s="146"/>
      <c r="B254" s="417" t="s">
        <v>11</v>
      </c>
      <c r="C254" s="417"/>
      <c r="D254" s="423" t="e">
        <f>#REF!</f>
        <v>#REF!</v>
      </c>
      <c r="E254" s="423" t="e">
        <f>#REF!</f>
        <v>#REF!</v>
      </c>
      <c r="F254" s="423" t="e">
        <f>#REF!</f>
        <v>#REF!</v>
      </c>
      <c r="G254" s="424"/>
      <c r="H254" s="424"/>
      <c r="I254" s="424"/>
      <c r="J254" s="348" t="e">
        <f t="shared" si="399"/>
        <v>#DIV/0!</v>
      </c>
      <c r="K254" s="171"/>
      <c r="L254" s="154" t="e">
        <f t="shared" si="400"/>
        <v>#DIV/0!</v>
      </c>
      <c r="M254" s="154" t="e">
        <f t="shared" si="401"/>
        <v>#DIV/0!</v>
      </c>
      <c r="N254" s="424"/>
      <c r="O254" s="423">
        <f t="shared" si="397"/>
        <v>0</v>
      </c>
      <c r="P254" s="154" t="e">
        <f t="shared" si="403"/>
        <v>#DIV/0!</v>
      </c>
      <c r="Q254" s="137"/>
      <c r="R254" s="137"/>
      <c r="S254" s="570"/>
      <c r="CG254" s="38"/>
      <c r="CJ254" s="38" t="b">
        <f t="shared" si="390"/>
        <v>1</v>
      </c>
      <c r="CT254" s="182">
        <f t="shared" si="391"/>
        <v>0</v>
      </c>
      <c r="CU254" s="38" t="b">
        <f t="shared" si="392"/>
        <v>1</v>
      </c>
    </row>
    <row r="255" spans="1:99" s="34" customFormat="1" ht="302.25" x14ac:dyDescent="0.35">
      <c r="A255" s="145" t="s">
        <v>438</v>
      </c>
      <c r="B255" s="517" t="s">
        <v>439</v>
      </c>
      <c r="C255" s="141" t="s">
        <v>17</v>
      </c>
      <c r="D255" s="518"/>
      <c r="E255" s="518"/>
      <c r="F255" s="518"/>
      <c r="G255" s="281">
        <f>SUM(G256:G260)</f>
        <v>1000</v>
      </c>
      <c r="H255" s="281">
        <f>SUM(H256:H260)</f>
        <v>1000</v>
      </c>
      <c r="I255" s="281">
        <f>SUM(I256:I260)</f>
        <v>494</v>
      </c>
      <c r="J255" s="387">
        <f t="shared" si="399"/>
        <v>0.49399999999999999</v>
      </c>
      <c r="K255" s="271">
        <f>SUM(K256:K260)</f>
        <v>494</v>
      </c>
      <c r="L255" s="150">
        <f t="shared" si="400"/>
        <v>0.49</v>
      </c>
      <c r="M255" s="150">
        <f t="shared" si="401"/>
        <v>1</v>
      </c>
      <c r="N255" s="281">
        <f>SUM(N256:N260)</f>
        <v>1000</v>
      </c>
      <c r="O255" s="281">
        <f>SUM(O256:O260)</f>
        <v>0</v>
      </c>
      <c r="P255" s="150">
        <f t="shared" si="403"/>
        <v>1</v>
      </c>
      <c r="Q255" s="321"/>
      <c r="R255" s="321"/>
      <c r="S255" s="414" t="s">
        <v>473</v>
      </c>
      <c r="CG255" s="38"/>
      <c r="CJ255" s="38"/>
      <c r="CT255" s="182"/>
      <c r="CU255" s="38"/>
    </row>
    <row r="256" spans="1:99" s="34" customFormat="1" x14ac:dyDescent="0.35">
      <c r="A256" s="145"/>
      <c r="B256" s="376" t="s">
        <v>10</v>
      </c>
      <c r="C256" s="417"/>
      <c r="D256" s="423"/>
      <c r="E256" s="423"/>
      <c r="F256" s="423"/>
      <c r="G256" s="424"/>
      <c r="H256" s="424"/>
      <c r="I256" s="424"/>
      <c r="J256" s="348" t="e">
        <f t="shared" si="399"/>
        <v>#DIV/0!</v>
      </c>
      <c r="K256" s="171"/>
      <c r="L256" s="154" t="e">
        <f t="shared" si="400"/>
        <v>#DIV/0!</v>
      </c>
      <c r="M256" s="154" t="e">
        <f t="shared" si="401"/>
        <v>#DIV/0!</v>
      </c>
      <c r="N256" s="424"/>
      <c r="O256" s="423"/>
      <c r="P256" s="154" t="e">
        <f t="shared" si="403"/>
        <v>#DIV/0!</v>
      </c>
      <c r="Q256" s="321"/>
      <c r="R256" s="321"/>
      <c r="S256" s="414"/>
      <c r="CG256" s="38"/>
      <c r="CJ256" s="38"/>
      <c r="CT256" s="182"/>
      <c r="CU256" s="38"/>
    </row>
    <row r="257" spans="1:99" s="34" customFormat="1" x14ac:dyDescent="0.35">
      <c r="A257" s="145"/>
      <c r="B257" s="376" t="s">
        <v>8</v>
      </c>
      <c r="C257" s="417"/>
      <c r="D257" s="423"/>
      <c r="E257" s="423"/>
      <c r="F257" s="423"/>
      <c r="G257" s="424">
        <v>1000</v>
      </c>
      <c r="H257" s="424">
        <v>1000</v>
      </c>
      <c r="I257" s="424">
        <v>494</v>
      </c>
      <c r="J257" s="387">
        <f t="shared" si="399"/>
        <v>0.49399999999999999</v>
      </c>
      <c r="K257" s="272">
        <v>494</v>
      </c>
      <c r="L257" s="150">
        <f t="shared" si="400"/>
        <v>0.49</v>
      </c>
      <c r="M257" s="150">
        <f t="shared" si="401"/>
        <v>1</v>
      </c>
      <c r="N257" s="424">
        <v>1000</v>
      </c>
      <c r="O257" s="423"/>
      <c r="P257" s="150">
        <f t="shared" si="403"/>
        <v>1</v>
      </c>
      <c r="Q257" s="321"/>
      <c r="R257" s="321"/>
      <c r="S257" s="414"/>
      <c r="CG257" s="38"/>
      <c r="CJ257" s="38"/>
      <c r="CT257" s="182"/>
      <c r="CU257" s="38"/>
    </row>
    <row r="258" spans="1:99" s="34" customFormat="1" x14ac:dyDescent="0.35">
      <c r="A258" s="145"/>
      <c r="B258" s="376" t="s">
        <v>19</v>
      </c>
      <c r="C258" s="417"/>
      <c r="D258" s="423"/>
      <c r="E258" s="423"/>
      <c r="F258" s="423"/>
      <c r="G258" s="424"/>
      <c r="H258" s="424"/>
      <c r="I258" s="424"/>
      <c r="J258" s="348" t="e">
        <f t="shared" si="399"/>
        <v>#DIV/0!</v>
      </c>
      <c r="K258" s="171"/>
      <c r="L258" s="154" t="e">
        <f t="shared" si="400"/>
        <v>#DIV/0!</v>
      </c>
      <c r="M258" s="154" t="e">
        <f t="shared" si="401"/>
        <v>#DIV/0!</v>
      </c>
      <c r="N258" s="424"/>
      <c r="O258" s="423"/>
      <c r="P258" s="154" t="e">
        <f t="shared" si="403"/>
        <v>#DIV/0!</v>
      </c>
      <c r="Q258" s="321"/>
      <c r="R258" s="321"/>
      <c r="S258" s="414"/>
      <c r="CG258" s="38"/>
      <c r="CJ258" s="38"/>
      <c r="CT258" s="182"/>
      <c r="CU258" s="38"/>
    </row>
    <row r="259" spans="1:99" s="34" customFormat="1" x14ac:dyDescent="0.35">
      <c r="A259" s="145"/>
      <c r="B259" s="376" t="s">
        <v>22</v>
      </c>
      <c r="C259" s="417"/>
      <c r="D259" s="423"/>
      <c r="E259" s="423"/>
      <c r="F259" s="423"/>
      <c r="G259" s="424"/>
      <c r="H259" s="424"/>
      <c r="I259" s="424"/>
      <c r="J259" s="348" t="e">
        <f t="shared" si="399"/>
        <v>#DIV/0!</v>
      </c>
      <c r="K259" s="171"/>
      <c r="L259" s="154" t="e">
        <f t="shared" si="400"/>
        <v>#DIV/0!</v>
      </c>
      <c r="M259" s="154" t="e">
        <f t="shared" si="401"/>
        <v>#DIV/0!</v>
      </c>
      <c r="N259" s="424"/>
      <c r="O259" s="423"/>
      <c r="P259" s="154" t="e">
        <f t="shared" si="403"/>
        <v>#DIV/0!</v>
      </c>
      <c r="Q259" s="321"/>
      <c r="R259" s="321"/>
      <c r="S259" s="414"/>
      <c r="CG259" s="38"/>
      <c r="CJ259" s="38"/>
      <c r="CT259" s="182"/>
      <c r="CU259" s="38"/>
    </row>
    <row r="260" spans="1:99" s="34" customFormat="1" x14ac:dyDescent="0.35">
      <c r="A260" s="145"/>
      <c r="B260" s="417" t="s">
        <v>11</v>
      </c>
      <c r="C260" s="417"/>
      <c r="D260" s="423"/>
      <c r="E260" s="423"/>
      <c r="F260" s="423"/>
      <c r="G260" s="424"/>
      <c r="H260" s="424"/>
      <c r="I260" s="424"/>
      <c r="J260" s="348" t="e">
        <f t="shared" si="399"/>
        <v>#DIV/0!</v>
      </c>
      <c r="K260" s="171"/>
      <c r="L260" s="154" t="e">
        <f t="shared" si="400"/>
        <v>#DIV/0!</v>
      </c>
      <c r="M260" s="154" t="e">
        <f t="shared" si="401"/>
        <v>#DIV/0!</v>
      </c>
      <c r="N260" s="424"/>
      <c r="O260" s="423"/>
      <c r="P260" s="154" t="e">
        <f t="shared" si="403"/>
        <v>#DIV/0!</v>
      </c>
      <c r="Q260" s="321"/>
      <c r="R260" s="321"/>
      <c r="S260" s="414"/>
      <c r="CG260" s="38"/>
      <c r="CJ260" s="38"/>
      <c r="CT260" s="182"/>
      <c r="CU260" s="38"/>
    </row>
    <row r="261" spans="1:99" s="14" customFormat="1" ht="90" x14ac:dyDescent="0.25">
      <c r="A261" s="552" t="s">
        <v>18</v>
      </c>
      <c r="B261" s="45" t="s">
        <v>330</v>
      </c>
      <c r="C261" s="45" t="s">
        <v>9</v>
      </c>
      <c r="D261" s="274" t="e">
        <f>D263+D264+D265+#REF!+D266</f>
        <v>#REF!</v>
      </c>
      <c r="E261" s="274" t="e">
        <f>E263+E264+E265+#REF!+E266</f>
        <v>#REF!</v>
      </c>
      <c r="F261" s="274" t="e">
        <f>F263+F264+F265+#REF!+F266</f>
        <v>#REF!</v>
      </c>
      <c r="G261" s="274">
        <f>SUM(G262:G266)</f>
        <v>269426.59999999998</v>
      </c>
      <c r="H261" s="274">
        <f>SUM(H262:H266)</f>
        <v>269426.59999999998</v>
      </c>
      <c r="I261" s="274">
        <f>SUM(I262:I266)</f>
        <v>0</v>
      </c>
      <c r="J261" s="48">
        <f t="shared" si="399"/>
        <v>0</v>
      </c>
      <c r="K261" s="274">
        <f>SUM(K262:K266)</f>
        <v>0</v>
      </c>
      <c r="L261" s="49">
        <f t="shared" si="400"/>
        <v>0</v>
      </c>
      <c r="M261" s="78" t="e">
        <f t="shared" si="401"/>
        <v>#DIV/0!</v>
      </c>
      <c r="N261" s="274">
        <f>SUM(N262:N266)</f>
        <v>269426.59999999998</v>
      </c>
      <c r="O261" s="274">
        <f>H261-N261</f>
        <v>0</v>
      </c>
      <c r="P261" s="49">
        <f t="shared" si="389"/>
        <v>1</v>
      </c>
      <c r="Q261" s="315"/>
      <c r="R261" s="315"/>
      <c r="S261" s="573" t="s">
        <v>290</v>
      </c>
      <c r="T261" s="13" t="e">
        <f>H261-K261=#REF!</f>
        <v>#REF!</v>
      </c>
      <c r="CG261" s="42"/>
      <c r="CJ261" s="38" t="b">
        <f t="shared" si="390"/>
        <v>1</v>
      </c>
      <c r="CT261" s="263">
        <f t="shared" si="391"/>
        <v>269426.59999999998</v>
      </c>
      <c r="CU261" s="25" t="b">
        <f t="shared" si="392"/>
        <v>1</v>
      </c>
    </row>
    <row r="262" spans="1:99" s="15" customFormat="1" x14ac:dyDescent="0.25">
      <c r="A262" s="59"/>
      <c r="B262" s="60" t="s">
        <v>10</v>
      </c>
      <c r="C262" s="50"/>
      <c r="D262" s="269"/>
      <c r="E262" s="269"/>
      <c r="F262" s="269"/>
      <c r="G262" s="269">
        <f>G268</f>
        <v>0</v>
      </c>
      <c r="H262" s="269">
        <f t="shared" ref="H262:K262" si="404">H268</f>
        <v>0</v>
      </c>
      <c r="I262" s="269">
        <f t="shared" si="404"/>
        <v>0</v>
      </c>
      <c r="J262" s="77" t="e">
        <f t="shared" si="399"/>
        <v>#DIV/0!</v>
      </c>
      <c r="K262" s="269">
        <f t="shared" si="404"/>
        <v>0</v>
      </c>
      <c r="L262" s="79" t="e">
        <f t="shared" si="400"/>
        <v>#DIV/0!</v>
      </c>
      <c r="M262" s="79" t="e">
        <f t="shared" si="401"/>
        <v>#DIV/0!</v>
      </c>
      <c r="N262" s="269">
        <f t="shared" ref="N262" si="405">N268</f>
        <v>0</v>
      </c>
      <c r="O262" s="269">
        <f t="shared" ref="O262:O266" si="406">H262-N262</f>
        <v>0</v>
      </c>
      <c r="P262" s="79" t="e">
        <f t="shared" si="389"/>
        <v>#DIV/0!</v>
      </c>
      <c r="Q262" s="328"/>
      <c r="R262" s="328"/>
      <c r="S262" s="571"/>
      <c r="T262" s="13" t="e">
        <f>H262-K262=#REF!</f>
        <v>#REF!</v>
      </c>
      <c r="CG262" s="39"/>
      <c r="CJ262" s="38" t="b">
        <f t="shared" si="390"/>
        <v>1</v>
      </c>
      <c r="CT262" s="263">
        <f t="shared" si="391"/>
        <v>0</v>
      </c>
      <c r="CU262" s="25" t="b">
        <f t="shared" si="392"/>
        <v>1</v>
      </c>
    </row>
    <row r="263" spans="1:99" s="15" customFormat="1" x14ac:dyDescent="0.25">
      <c r="A263" s="59"/>
      <c r="B263" s="60" t="s">
        <v>8</v>
      </c>
      <c r="C263" s="50"/>
      <c r="D263" s="269" t="e">
        <f>D269+#REF!</f>
        <v>#REF!</v>
      </c>
      <c r="E263" s="269" t="e">
        <f>E269+#REF!</f>
        <v>#REF!</v>
      </c>
      <c r="F263" s="269" t="e">
        <f>F269+#REF!</f>
        <v>#REF!</v>
      </c>
      <c r="G263" s="269">
        <f t="shared" ref="G263:I263" si="407">G269</f>
        <v>249407.3</v>
      </c>
      <c r="H263" s="269">
        <f t="shared" si="407"/>
        <v>249407.3</v>
      </c>
      <c r="I263" s="269">
        <f t="shared" si="407"/>
        <v>0</v>
      </c>
      <c r="J263" s="52">
        <f t="shared" si="399"/>
        <v>0</v>
      </c>
      <c r="K263" s="269">
        <f t="shared" ref="K263" si="408">K269</f>
        <v>0</v>
      </c>
      <c r="L263" s="51">
        <f t="shared" si="400"/>
        <v>0</v>
      </c>
      <c r="M263" s="79" t="e">
        <f t="shared" si="401"/>
        <v>#DIV/0!</v>
      </c>
      <c r="N263" s="269">
        <f t="shared" ref="N263" si="409">N269</f>
        <v>249407.3</v>
      </c>
      <c r="O263" s="269">
        <f t="shared" si="406"/>
        <v>0</v>
      </c>
      <c r="P263" s="51">
        <f t="shared" si="389"/>
        <v>1</v>
      </c>
      <c r="Q263" s="322"/>
      <c r="R263" s="322"/>
      <c r="S263" s="571"/>
      <c r="T263" s="13" t="e">
        <f>H263-K263=#REF!</f>
        <v>#REF!</v>
      </c>
      <c r="CG263" s="39"/>
      <c r="CJ263" s="38" t="b">
        <f t="shared" si="390"/>
        <v>1</v>
      </c>
      <c r="CT263" s="263">
        <f t="shared" si="391"/>
        <v>249407.3</v>
      </c>
      <c r="CU263" s="25" t="b">
        <f t="shared" si="392"/>
        <v>1</v>
      </c>
    </row>
    <row r="264" spans="1:99" s="15" customFormat="1" x14ac:dyDescent="0.25">
      <c r="A264" s="59"/>
      <c r="B264" s="60" t="s">
        <v>19</v>
      </c>
      <c r="C264" s="50"/>
      <c r="D264" s="269"/>
      <c r="E264" s="269"/>
      <c r="F264" s="269"/>
      <c r="G264" s="269">
        <f t="shared" ref="G264:H264" si="410">G270</f>
        <v>13126.7</v>
      </c>
      <c r="H264" s="269">
        <f t="shared" si="410"/>
        <v>13126.7</v>
      </c>
      <c r="I264" s="269">
        <f>I270</f>
        <v>0</v>
      </c>
      <c r="J264" s="52">
        <f t="shared" ref="J264:J272" si="411">I264/H264</f>
        <v>0</v>
      </c>
      <c r="K264" s="269">
        <f>K270</f>
        <v>0</v>
      </c>
      <c r="L264" s="51">
        <f t="shared" ref="L264:L272" si="412">K264/H264</f>
        <v>0</v>
      </c>
      <c r="M264" s="79" t="e">
        <f t="shared" ref="M264:M284" si="413">K264/I264</f>
        <v>#DIV/0!</v>
      </c>
      <c r="N264" s="269">
        <f t="shared" ref="N264" si="414">N270</f>
        <v>13126.7</v>
      </c>
      <c r="O264" s="269">
        <f t="shared" si="406"/>
        <v>0</v>
      </c>
      <c r="P264" s="51">
        <f t="shared" si="389"/>
        <v>1</v>
      </c>
      <c r="Q264" s="322"/>
      <c r="R264" s="322"/>
      <c r="S264" s="571"/>
      <c r="T264" s="13" t="e">
        <f>H264-K264=#REF!</f>
        <v>#REF!</v>
      </c>
      <c r="CG264" s="39"/>
      <c r="CJ264" s="38" t="b">
        <f t="shared" si="390"/>
        <v>1</v>
      </c>
      <c r="CT264" s="263">
        <f t="shared" si="391"/>
        <v>13126.7</v>
      </c>
      <c r="CU264" s="25" t="b">
        <f t="shared" si="392"/>
        <v>1</v>
      </c>
    </row>
    <row r="265" spans="1:99" s="15" customFormat="1" x14ac:dyDescent="0.25">
      <c r="A265" s="59"/>
      <c r="B265" s="50" t="s">
        <v>22</v>
      </c>
      <c r="C265" s="50"/>
      <c r="D265" s="269"/>
      <c r="E265" s="269"/>
      <c r="F265" s="269"/>
      <c r="G265" s="269">
        <f t="shared" ref="G265:I265" si="415">G271</f>
        <v>6892.6</v>
      </c>
      <c r="H265" s="269">
        <f t="shared" si="415"/>
        <v>6892.6</v>
      </c>
      <c r="I265" s="269">
        <f t="shared" si="415"/>
        <v>0</v>
      </c>
      <c r="J265" s="52">
        <f t="shared" si="411"/>
        <v>0</v>
      </c>
      <c r="K265" s="269">
        <f t="shared" ref="K265" si="416">K271</f>
        <v>0</v>
      </c>
      <c r="L265" s="51">
        <f t="shared" si="412"/>
        <v>0</v>
      </c>
      <c r="M265" s="79" t="e">
        <f t="shared" si="413"/>
        <v>#DIV/0!</v>
      </c>
      <c r="N265" s="269">
        <f t="shared" ref="N265" si="417">N271</f>
        <v>6892.6</v>
      </c>
      <c r="O265" s="269">
        <f t="shared" si="406"/>
        <v>0</v>
      </c>
      <c r="P265" s="51">
        <f t="shared" si="389"/>
        <v>1</v>
      </c>
      <c r="Q265" s="322"/>
      <c r="R265" s="322"/>
      <c r="S265" s="571"/>
      <c r="T265" s="13" t="e">
        <f>H265-K265=#REF!</f>
        <v>#REF!</v>
      </c>
      <c r="CG265" s="39"/>
      <c r="CJ265" s="38" t="b">
        <f t="shared" si="390"/>
        <v>1</v>
      </c>
      <c r="CT265" s="263">
        <f t="shared" si="391"/>
        <v>6892.6</v>
      </c>
      <c r="CU265" s="25" t="b">
        <f t="shared" si="392"/>
        <v>1</v>
      </c>
    </row>
    <row r="266" spans="1:99" s="15" customFormat="1" x14ac:dyDescent="0.25">
      <c r="A266" s="61"/>
      <c r="B266" s="60" t="s">
        <v>11</v>
      </c>
      <c r="C266" s="50"/>
      <c r="D266" s="269"/>
      <c r="E266" s="269"/>
      <c r="F266" s="269"/>
      <c r="G266" s="269">
        <f t="shared" ref="G266:I266" si="418">G272</f>
        <v>0</v>
      </c>
      <c r="H266" s="269">
        <f t="shared" si="418"/>
        <v>0</v>
      </c>
      <c r="I266" s="269">
        <f t="shared" si="418"/>
        <v>0</v>
      </c>
      <c r="J266" s="77" t="e">
        <f t="shared" si="411"/>
        <v>#DIV/0!</v>
      </c>
      <c r="K266" s="269">
        <f t="shared" ref="K266" si="419">K272</f>
        <v>0</v>
      </c>
      <c r="L266" s="79" t="e">
        <f t="shared" si="412"/>
        <v>#DIV/0!</v>
      </c>
      <c r="M266" s="79" t="e">
        <f t="shared" si="413"/>
        <v>#DIV/0!</v>
      </c>
      <c r="N266" s="269">
        <f t="shared" ref="N266" si="420">N272</f>
        <v>0</v>
      </c>
      <c r="O266" s="269">
        <f t="shared" si="406"/>
        <v>0</v>
      </c>
      <c r="P266" s="79" t="e">
        <f t="shared" si="389"/>
        <v>#DIV/0!</v>
      </c>
      <c r="Q266" s="310"/>
      <c r="R266" s="310"/>
      <c r="S266" s="572"/>
      <c r="T266" s="13" t="e">
        <f>H266-K266=#REF!</f>
        <v>#REF!</v>
      </c>
      <c r="CG266" s="39"/>
      <c r="CJ266" s="38" t="b">
        <f t="shared" si="390"/>
        <v>1</v>
      </c>
      <c r="CT266" s="263">
        <f t="shared" si="391"/>
        <v>0</v>
      </c>
      <c r="CU266" s="25" t="b">
        <f t="shared" si="392"/>
        <v>1</v>
      </c>
    </row>
    <row r="267" spans="1:99" s="40" customFormat="1" ht="69.75" x14ac:dyDescent="0.25">
      <c r="A267" s="126" t="s">
        <v>95</v>
      </c>
      <c r="B267" s="178" t="s">
        <v>195</v>
      </c>
      <c r="C267" s="118" t="s">
        <v>2</v>
      </c>
      <c r="D267" s="43" t="e">
        <f>D269</f>
        <v>#REF!</v>
      </c>
      <c r="E267" s="43">
        <f>E269</f>
        <v>0</v>
      </c>
      <c r="F267" s="43" t="e">
        <f>F269</f>
        <v>#REF!</v>
      </c>
      <c r="G267" s="43">
        <f>SUM(G268:G272)</f>
        <v>269426.59999999998</v>
      </c>
      <c r="H267" s="43">
        <f t="shared" ref="H267:K267" si="421">SUM(H268:H272)</f>
        <v>269426.59999999998</v>
      </c>
      <c r="I267" s="43">
        <f t="shared" si="421"/>
        <v>0</v>
      </c>
      <c r="J267" s="127">
        <f t="shared" si="411"/>
        <v>0</v>
      </c>
      <c r="K267" s="43">
        <f t="shared" si="421"/>
        <v>0</v>
      </c>
      <c r="L267" s="119">
        <f t="shared" si="412"/>
        <v>0</v>
      </c>
      <c r="M267" s="350" t="e">
        <f t="shared" si="413"/>
        <v>#DIV/0!</v>
      </c>
      <c r="N267" s="273">
        <f t="shared" ref="N267" si="422">SUM(N268:N272)</f>
        <v>269426.59999999998</v>
      </c>
      <c r="O267" s="273">
        <f>H267-N267</f>
        <v>0</v>
      </c>
      <c r="P267" s="119">
        <f t="shared" si="389"/>
        <v>1</v>
      </c>
      <c r="Q267" s="320"/>
      <c r="R267" s="320"/>
      <c r="S267" s="568"/>
      <c r="T267" s="40" t="e">
        <f>H267-K267=#REF!</f>
        <v>#REF!</v>
      </c>
      <c r="CJ267" s="38" t="b">
        <f t="shared" si="390"/>
        <v>1</v>
      </c>
      <c r="CT267" s="263">
        <f t="shared" si="391"/>
        <v>269426.59999999998</v>
      </c>
      <c r="CU267" s="25" t="b">
        <f t="shared" si="392"/>
        <v>1</v>
      </c>
    </row>
    <row r="268" spans="1:99" s="38" customFormat="1" ht="30.75" customHeight="1" x14ac:dyDescent="0.25">
      <c r="A268" s="170"/>
      <c r="B268" s="177" t="s">
        <v>10</v>
      </c>
      <c r="C268" s="20"/>
      <c r="D268" s="16"/>
      <c r="E268" s="16"/>
      <c r="F268" s="16"/>
      <c r="G268" s="253">
        <f>G274</f>
        <v>0</v>
      </c>
      <c r="H268" s="343">
        <f t="shared" ref="H268" si="423">H274</f>
        <v>0</v>
      </c>
      <c r="I268" s="343">
        <f>I274</f>
        <v>0</v>
      </c>
      <c r="J268" s="129" t="e">
        <f t="shared" si="411"/>
        <v>#DIV/0!</v>
      </c>
      <c r="K268" s="343">
        <f>K274</f>
        <v>0</v>
      </c>
      <c r="L268" s="122" t="e">
        <f t="shared" si="412"/>
        <v>#DIV/0!</v>
      </c>
      <c r="M268" s="122" t="e">
        <f>K268/I268</f>
        <v>#DIV/0!</v>
      </c>
      <c r="N268" s="343">
        <f>N274</f>
        <v>0</v>
      </c>
      <c r="O268" s="291">
        <f>H268-N268</f>
        <v>0</v>
      </c>
      <c r="P268" s="122" t="e">
        <f t="shared" ref="P268:P272" si="424">P280</f>
        <v>#DIV/0!</v>
      </c>
      <c r="Q268" s="321"/>
      <c r="R268" s="321"/>
      <c r="S268" s="569"/>
      <c r="T268" s="38" t="e">
        <f>H268-K268=#REF!</f>
        <v>#REF!</v>
      </c>
      <c r="CJ268" s="38" t="b">
        <f t="shared" si="390"/>
        <v>1</v>
      </c>
      <c r="CT268" s="263">
        <f t="shared" si="391"/>
        <v>0</v>
      </c>
      <c r="CU268" s="25" t="b">
        <f t="shared" si="392"/>
        <v>1</v>
      </c>
    </row>
    <row r="269" spans="1:99" s="38" customFormat="1" ht="30.75" customHeight="1" x14ac:dyDescent="0.25">
      <c r="A269" s="170"/>
      <c r="B269" s="177" t="s">
        <v>8</v>
      </c>
      <c r="C269" s="20"/>
      <c r="D269" s="253" t="e">
        <f>D281+#REF!+#REF!+#REF!</f>
        <v>#REF!</v>
      </c>
      <c r="E269" s="253"/>
      <c r="F269" s="253" t="e">
        <f>F281+#REF!+#REF!+#REF!</f>
        <v>#REF!</v>
      </c>
      <c r="G269" s="343">
        <f t="shared" ref="G269:I269" si="425">G275</f>
        <v>249407.3</v>
      </c>
      <c r="H269" s="343">
        <f t="shared" si="425"/>
        <v>249407.3</v>
      </c>
      <c r="I269" s="343">
        <f t="shared" si="425"/>
        <v>0</v>
      </c>
      <c r="J269" s="130">
        <f t="shared" si="411"/>
        <v>0</v>
      </c>
      <c r="K269" s="343">
        <f t="shared" ref="K269" si="426">K275</f>
        <v>0</v>
      </c>
      <c r="L269" s="123">
        <f t="shared" si="412"/>
        <v>0</v>
      </c>
      <c r="M269" s="122" t="e">
        <f t="shared" si="413"/>
        <v>#DIV/0!</v>
      </c>
      <c r="N269" s="343">
        <f t="shared" ref="N269" si="427">N275</f>
        <v>249407.3</v>
      </c>
      <c r="O269" s="291">
        <f t="shared" ref="O269:O272" si="428">H269-N269</f>
        <v>0</v>
      </c>
      <c r="P269" s="123">
        <f t="shared" si="424"/>
        <v>1</v>
      </c>
      <c r="Q269" s="322"/>
      <c r="R269" s="322"/>
      <c r="S269" s="569"/>
      <c r="T269" s="38" t="e">
        <f>H269-K269=#REF!</f>
        <v>#REF!</v>
      </c>
      <c r="CJ269" s="38" t="b">
        <f t="shared" si="390"/>
        <v>1</v>
      </c>
      <c r="CT269" s="263">
        <f t="shared" si="391"/>
        <v>249407.3</v>
      </c>
      <c r="CU269" s="25" t="b">
        <f t="shared" si="392"/>
        <v>1</v>
      </c>
    </row>
    <row r="270" spans="1:99" s="38" customFormat="1" ht="30.75" customHeight="1" x14ac:dyDescent="0.25">
      <c r="A270" s="170"/>
      <c r="B270" s="177" t="s">
        <v>19</v>
      </c>
      <c r="C270" s="20"/>
      <c r="D270" s="16"/>
      <c r="E270" s="16"/>
      <c r="F270" s="16"/>
      <c r="G270" s="343">
        <f t="shared" ref="G270:I270" si="429">G276</f>
        <v>13126.7</v>
      </c>
      <c r="H270" s="343">
        <f t="shared" si="429"/>
        <v>13126.7</v>
      </c>
      <c r="I270" s="343">
        <f t="shared" si="429"/>
        <v>0</v>
      </c>
      <c r="J270" s="130">
        <f t="shared" si="411"/>
        <v>0</v>
      </c>
      <c r="K270" s="343">
        <f t="shared" ref="K270" si="430">K276</f>
        <v>0</v>
      </c>
      <c r="L270" s="123">
        <f t="shared" si="412"/>
        <v>0</v>
      </c>
      <c r="M270" s="122" t="e">
        <f t="shared" si="413"/>
        <v>#DIV/0!</v>
      </c>
      <c r="N270" s="343">
        <f t="shared" ref="N270" si="431">N276</f>
        <v>13126.7</v>
      </c>
      <c r="O270" s="291">
        <f t="shared" si="428"/>
        <v>0</v>
      </c>
      <c r="P270" s="123">
        <f t="shared" si="424"/>
        <v>1</v>
      </c>
      <c r="Q270" s="322"/>
      <c r="R270" s="322"/>
      <c r="S270" s="569"/>
      <c r="T270" s="38" t="e">
        <f>H270-K270=#REF!</f>
        <v>#REF!</v>
      </c>
      <c r="CJ270" s="38" t="b">
        <f t="shared" si="390"/>
        <v>1</v>
      </c>
      <c r="CT270" s="263">
        <f t="shared" si="391"/>
        <v>13126.7</v>
      </c>
      <c r="CU270" s="25" t="b">
        <f t="shared" si="392"/>
        <v>1</v>
      </c>
    </row>
    <row r="271" spans="1:99" s="38" customFormat="1" ht="30.75" customHeight="1" x14ac:dyDescent="0.25">
      <c r="A271" s="170"/>
      <c r="B271" s="252" t="s">
        <v>22</v>
      </c>
      <c r="C271" s="20"/>
      <c r="D271" s="16"/>
      <c r="E271" s="16"/>
      <c r="F271" s="16"/>
      <c r="G271" s="343">
        <f t="shared" ref="G271:I271" si="432">G277</f>
        <v>6892.6</v>
      </c>
      <c r="H271" s="343">
        <f t="shared" si="432"/>
        <v>6892.6</v>
      </c>
      <c r="I271" s="343">
        <f t="shared" si="432"/>
        <v>0</v>
      </c>
      <c r="J271" s="129">
        <f t="shared" si="411"/>
        <v>0</v>
      </c>
      <c r="K271" s="343">
        <f t="shared" ref="K271" si="433">K277</f>
        <v>0</v>
      </c>
      <c r="L271" s="123">
        <f t="shared" si="412"/>
        <v>0</v>
      </c>
      <c r="M271" s="122" t="e">
        <f t="shared" si="413"/>
        <v>#DIV/0!</v>
      </c>
      <c r="N271" s="343">
        <f t="shared" ref="N271" si="434">N277</f>
        <v>6892.6</v>
      </c>
      <c r="O271" s="291">
        <f t="shared" si="428"/>
        <v>0</v>
      </c>
      <c r="P271" s="123">
        <f t="shared" si="424"/>
        <v>1</v>
      </c>
      <c r="Q271" s="322"/>
      <c r="R271" s="322"/>
      <c r="S271" s="569"/>
      <c r="T271" s="38" t="e">
        <f>H271-K271=#REF!</f>
        <v>#REF!</v>
      </c>
      <c r="CJ271" s="38" t="b">
        <f t="shared" si="390"/>
        <v>1</v>
      </c>
      <c r="CT271" s="263">
        <f t="shared" si="391"/>
        <v>6892.6</v>
      </c>
      <c r="CU271" s="25" t="b">
        <f t="shared" si="392"/>
        <v>1</v>
      </c>
    </row>
    <row r="272" spans="1:99" s="38" customFormat="1" ht="30.75" customHeight="1" x14ac:dyDescent="0.25">
      <c r="A272" s="172"/>
      <c r="B272" s="177" t="s">
        <v>11</v>
      </c>
      <c r="C272" s="20"/>
      <c r="D272" s="16"/>
      <c r="E272" s="16"/>
      <c r="F272" s="16"/>
      <c r="G272" s="343">
        <f t="shared" ref="G272:I272" si="435">G278</f>
        <v>0</v>
      </c>
      <c r="H272" s="343">
        <f t="shared" si="435"/>
        <v>0</v>
      </c>
      <c r="I272" s="343">
        <f t="shared" si="435"/>
        <v>0</v>
      </c>
      <c r="J272" s="129" t="e">
        <f t="shared" si="411"/>
        <v>#DIV/0!</v>
      </c>
      <c r="K272" s="343">
        <f t="shared" ref="K272" si="436">K278</f>
        <v>0</v>
      </c>
      <c r="L272" s="122" t="e">
        <f t="shared" si="412"/>
        <v>#DIV/0!</v>
      </c>
      <c r="M272" s="122" t="e">
        <f t="shared" si="413"/>
        <v>#DIV/0!</v>
      </c>
      <c r="N272" s="343">
        <f t="shared" ref="N272" si="437">N278</f>
        <v>0</v>
      </c>
      <c r="O272" s="291">
        <f t="shared" si="428"/>
        <v>0</v>
      </c>
      <c r="P272" s="122" t="e">
        <f t="shared" si="424"/>
        <v>#DIV/0!</v>
      </c>
      <c r="Q272" s="137"/>
      <c r="R272" s="137"/>
      <c r="S272" s="570"/>
      <c r="T272" s="38" t="e">
        <f>H272-K272=#REF!</f>
        <v>#REF!</v>
      </c>
      <c r="CJ272" s="38" t="b">
        <f t="shared" si="390"/>
        <v>1</v>
      </c>
      <c r="CT272" s="263">
        <f t="shared" si="391"/>
        <v>0</v>
      </c>
      <c r="CU272" s="25" t="b">
        <f t="shared" si="392"/>
        <v>1</v>
      </c>
    </row>
    <row r="273" spans="1:99" s="44" customFormat="1" ht="57" customHeight="1" x14ac:dyDescent="0.25">
      <c r="A273" s="193" t="s">
        <v>96</v>
      </c>
      <c r="B273" s="220" t="s">
        <v>193</v>
      </c>
      <c r="C273" s="141" t="s">
        <v>17</v>
      </c>
      <c r="D273" s="281" t="e">
        <f>D274+D275+D276+D277+#REF!+D278</f>
        <v>#REF!</v>
      </c>
      <c r="E273" s="281" t="e">
        <f>E274+E275+E276+E277+#REF!+E278</f>
        <v>#REF!</v>
      </c>
      <c r="F273" s="281" t="e">
        <f>F274+F275+F276+F277+#REF!+F278</f>
        <v>#REF!</v>
      </c>
      <c r="G273" s="281">
        <f>SUM(G274:G278)</f>
        <v>269426.59999999998</v>
      </c>
      <c r="H273" s="281">
        <f t="shared" ref="H273:I273" si="438">SUM(H274:H278)</f>
        <v>269426.59999999998</v>
      </c>
      <c r="I273" s="281">
        <f t="shared" si="438"/>
        <v>0</v>
      </c>
      <c r="J273" s="194">
        <f>I273/H273</f>
        <v>0</v>
      </c>
      <c r="K273" s="281">
        <f t="shared" ref="K273" si="439">SUM(K274:K278)</f>
        <v>0</v>
      </c>
      <c r="L273" s="152">
        <f>K273/H273</f>
        <v>0</v>
      </c>
      <c r="M273" s="122" t="e">
        <f t="shared" si="413"/>
        <v>#DIV/0!</v>
      </c>
      <c r="N273" s="281">
        <f t="shared" ref="N273" si="440">SUM(N274:N278)</f>
        <v>269426.59999999998</v>
      </c>
      <c r="O273" s="281">
        <f>H273-N273</f>
        <v>0</v>
      </c>
      <c r="P273" s="152">
        <f t="shared" ref="P273:P287" si="441">N273/H273</f>
        <v>1</v>
      </c>
      <c r="Q273" s="330"/>
      <c r="R273" s="330"/>
      <c r="S273" s="568"/>
      <c r="T273" s="38" t="e">
        <f>H273-K273=#REF!</f>
        <v>#REF!</v>
      </c>
      <c r="CJ273" s="38" t="b">
        <f t="shared" si="390"/>
        <v>1</v>
      </c>
      <c r="CT273" s="263">
        <f t="shared" si="391"/>
        <v>269426.59999999998</v>
      </c>
      <c r="CU273" s="25" t="b">
        <f t="shared" si="392"/>
        <v>1</v>
      </c>
    </row>
    <row r="274" spans="1:99" s="247" customFormat="1" ht="30.75" customHeight="1" x14ac:dyDescent="0.25">
      <c r="A274" s="196"/>
      <c r="B274" s="177" t="s">
        <v>10</v>
      </c>
      <c r="C274" s="376"/>
      <c r="D274" s="374"/>
      <c r="E274" s="374"/>
      <c r="F274" s="374"/>
      <c r="G274" s="374">
        <f>G280</f>
        <v>0</v>
      </c>
      <c r="H274" s="374">
        <f t="shared" ref="H274:I274" si="442">H280</f>
        <v>0</v>
      </c>
      <c r="I274" s="374">
        <f t="shared" si="442"/>
        <v>0</v>
      </c>
      <c r="J274" s="129" t="e">
        <f t="shared" ref="J274" si="443">I274/H274</f>
        <v>#DIV/0!</v>
      </c>
      <c r="K274" s="374">
        <f t="shared" ref="K274:K278" si="444">K280</f>
        <v>0</v>
      </c>
      <c r="L274" s="122" t="e">
        <f t="shared" ref="L274" si="445">K274/H274</f>
        <v>#DIV/0!</v>
      </c>
      <c r="M274" s="122" t="e">
        <f t="shared" si="413"/>
        <v>#DIV/0!</v>
      </c>
      <c r="N274" s="374">
        <f t="shared" ref="N274:N278" si="446">N280</f>
        <v>0</v>
      </c>
      <c r="O274" s="374">
        <f>H274-N274</f>
        <v>0</v>
      </c>
      <c r="P274" s="122" t="e">
        <f t="shared" si="441"/>
        <v>#DIV/0!</v>
      </c>
      <c r="Q274" s="321"/>
      <c r="R274" s="321"/>
      <c r="S274" s="569"/>
      <c r="T274" s="38" t="e">
        <f>H274-K274=#REF!</f>
        <v>#REF!</v>
      </c>
      <c r="CJ274" s="38" t="b">
        <f t="shared" si="390"/>
        <v>1</v>
      </c>
      <c r="CT274" s="263">
        <f t="shared" si="391"/>
        <v>0</v>
      </c>
      <c r="CU274" s="25" t="b">
        <f t="shared" si="392"/>
        <v>1</v>
      </c>
    </row>
    <row r="275" spans="1:99" s="247" customFormat="1" ht="30.75" customHeight="1" x14ac:dyDescent="0.25">
      <c r="A275" s="196"/>
      <c r="B275" s="177" t="s">
        <v>8</v>
      </c>
      <c r="C275" s="376"/>
      <c r="D275" s="374"/>
      <c r="E275" s="374"/>
      <c r="F275" s="374"/>
      <c r="G275" s="374">
        <f t="shared" ref="G275:I278" si="447">G281</f>
        <v>249407.3</v>
      </c>
      <c r="H275" s="374">
        <f t="shared" si="447"/>
        <v>249407.3</v>
      </c>
      <c r="I275" s="374">
        <f t="shared" si="447"/>
        <v>0</v>
      </c>
      <c r="J275" s="130">
        <f>I275/H275</f>
        <v>0</v>
      </c>
      <c r="K275" s="374">
        <f t="shared" si="444"/>
        <v>0</v>
      </c>
      <c r="L275" s="123">
        <f>K275/H275</f>
        <v>0</v>
      </c>
      <c r="M275" s="122" t="e">
        <f t="shared" si="413"/>
        <v>#DIV/0!</v>
      </c>
      <c r="N275" s="374">
        <f t="shared" si="446"/>
        <v>249407.3</v>
      </c>
      <c r="O275" s="374">
        <f t="shared" ref="O275:O278" si="448">H275-N275</f>
        <v>0</v>
      </c>
      <c r="P275" s="123">
        <f t="shared" si="441"/>
        <v>1</v>
      </c>
      <c r="Q275" s="322"/>
      <c r="R275" s="322"/>
      <c r="S275" s="569"/>
      <c r="T275" s="38" t="e">
        <f>H275-K275=#REF!</f>
        <v>#REF!</v>
      </c>
      <c r="CJ275" s="38" t="b">
        <f t="shared" si="390"/>
        <v>1</v>
      </c>
      <c r="CT275" s="263">
        <f t="shared" si="391"/>
        <v>249407.3</v>
      </c>
      <c r="CU275" s="25" t="b">
        <f t="shared" si="392"/>
        <v>1</v>
      </c>
    </row>
    <row r="276" spans="1:99" s="247" customFormat="1" ht="30.75" customHeight="1" x14ac:dyDescent="0.25">
      <c r="A276" s="196"/>
      <c r="B276" s="177" t="s">
        <v>19</v>
      </c>
      <c r="C276" s="376"/>
      <c r="D276" s="374"/>
      <c r="E276" s="374"/>
      <c r="F276" s="374"/>
      <c r="G276" s="374">
        <f t="shared" si="447"/>
        <v>13126.7</v>
      </c>
      <c r="H276" s="374">
        <f t="shared" si="447"/>
        <v>13126.7</v>
      </c>
      <c r="I276" s="374">
        <f t="shared" si="447"/>
        <v>0</v>
      </c>
      <c r="J276" s="130">
        <f t="shared" ref="J276:J278" si="449">I276/H276</f>
        <v>0</v>
      </c>
      <c r="K276" s="374">
        <f t="shared" si="444"/>
        <v>0</v>
      </c>
      <c r="L276" s="123">
        <f t="shared" ref="L276:L278" si="450">K276/H276</f>
        <v>0</v>
      </c>
      <c r="M276" s="122" t="e">
        <f t="shared" si="413"/>
        <v>#DIV/0!</v>
      </c>
      <c r="N276" s="374">
        <f t="shared" si="446"/>
        <v>13126.7</v>
      </c>
      <c r="O276" s="374">
        <f t="shared" si="448"/>
        <v>0</v>
      </c>
      <c r="P276" s="123">
        <f t="shared" si="441"/>
        <v>1</v>
      </c>
      <c r="Q276" s="322"/>
      <c r="R276" s="322"/>
      <c r="S276" s="569"/>
      <c r="T276" s="38" t="e">
        <f>H276-K276=#REF!</f>
        <v>#REF!</v>
      </c>
      <c r="CJ276" s="38" t="b">
        <f t="shared" si="390"/>
        <v>1</v>
      </c>
      <c r="CT276" s="263">
        <f t="shared" si="391"/>
        <v>13126.7</v>
      </c>
      <c r="CU276" s="25" t="b">
        <f t="shared" si="392"/>
        <v>1</v>
      </c>
    </row>
    <row r="277" spans="1:99" s="247" customFormat="1" ht="30.75" customHeight="1" x14ac:dyDescent="0.25">
      <c r="A277" s="196"/>
      <c r="B277" s="376" t="s">
        <v>22</v>
      </c>
      <c r="C277" s="376"/>
      <c r="D277" s="374"/>
      <c r="E277" s="374"/>
      <c r="F277" s="374"/>
      <c r="G277" s="374">
        <f t="shared" si="447"/>
        <v>6892.6</v>
      </c>
      <c r="H277" s="374">
        <f t="shared" si="447"/>
        <v>6892.6</v>
      </c>
      <c r="I277" s="374">
        <f t="shared" si="447"/>
        <v>0</v>
      </c>
      <c r="J277" s="130">
        <f t="shared" si="449"/>
        <v>0</v>
      </c>
      <c r="K277" s="374">
        <f t="shared" si="444"/>
        <v>0</v>
      </c>
      <c r="L277" s="123">
        <f t="shared" si="450"/>
        <v>0</v>
      </c>
      <c r="M277" s="122" t="e">
        <f t="shared" si="413"/>
        <v>#DIV/0!</v>
      </c>
      <c r="N277" s="374">
        <f t="shared" si="446"/>
        <v>6892.6</v>
      </c>
      <c r="O277" s="374">
        <f t="shared" si="448"/>
        <v>0</v>
      </c>
      <c r="P277" s="123">
        <f t="shared" si="441"/>
        <v>1</v>
      </c>
      <c r="Q277" s="322"/>
      <c r="R277" s="322"/>
      <c r="S277" s="569"/>
      <c r="T277" s="38" t="e">
        <f>H277-K277=#REF!</f>
        <v>#REF!</v>
      </c>
      <c r="CJ277" s="38" t="b">
        <f t="shared" si="390"/>
        <v>1</v>
      </c>
      <c r="CT277" s="263">
        <f t="shared" si="391"/>
        <v>6892.6</v>
      </c>
      <c r="CU277" s="25" t="b">
        <f t="shared" si="392"/>
        <v>1</v>
      </c>
    </row>
    <row r="278" spans="1:99" s="247" customFormat="1" ht="30.75" customHeight="1" x14ac:dyDescent="0.25">
      <c r="A278" s="197"/>
      <c r="B278" s="177" t="s">
        <v>11</v>
      </c>
      <c r="C278" s="376"/>
      <c r="D278" s="374"/>
      <c r="E278" s="374"/>
      <c r="F278" s="374"/>
      <c r="G278" s="374">
        <f t="shared" si="447"/>
        <v>0</v>
      </c>
      <c r="H278" s="374">
        <f t="shared" si="447"/>
        <v>0</v>
      </c>
      <c r="I278" s="374">
        <f t="shared" si="447"/>
        <v>0</v>
      </c>
      <c r="J278" s="129" t="e">
        <f t="shared" si="449"/>
        <v>#DIV/0!</v>
      </c>
      <c r="K278" s="374">
        <f t="shared" si="444"/>
        <v>0</v>
      </c>
      <c r="L278" s="122" t="e">
        <f t="shared" si="450"/>
        <v>#DIV/0!</v>
      </c>
      <c r="M278" s="122" t="e">
        <f t="shared" si="413"/>
        <v>#DIV/0!</v>
      </c>
      <c r="N278" s="374">
        <f t="shared" si="446"/>
        <v>0</v>
      </c>
      <c r="O278" s="374">
        <f t="shared" si="448"/>
        <v>0</v>
      </c>
      <c r="P278" s="122" t="e">
        <f t="shared" si="441"/>
        <v>#DIV/0!</v>
      </c>
      <c r="Q278" s="137"/>
      <c r="R278" s="137"/>
      <c r="S278" s="570"/>
      <c r="T278" s="38" t="e">
        <f>H278-K278=#REF!</f>
        <v>#REF!</v>
      </c>
      <c r="CJ278" s="38" t="b">
        <f t="shared" si="390"/>
        <v>1</v>
      </c>
      <c r="CT278" s="263">
        <f t="shared" si="391"/>
        <v>0</v>
      </c>
      <c r="CU278" s="25" t="b">
        <f t="shared" si="392"/>
        <v>1</v>
      </c>
    </row>
    <row r="279" spans="1:99" s="38" customFormat="1" ht="101.25" customHeight="1" x14ac:dyDescent="0.25">
      <c r="A279" s="193" t="s">
        <v>194</v>
      </c>
      <c r="B279" s="220" t="s">
        <v>391</v>
      </c>
      <c r="C279" s="141"/>
      <c r="D279" s="281" t="e">
        <f>D280+D281+D282+D283+#REF!+D284</f>
        <v>#REF!</v>
      </c>
      <c r="E279" s="281" t="e">
        <f>E280+E281+E282+E283+#REF!+E284</f>
        <v>#REF!</v>
      </c>
      <c r="F279" s="281" t="e">
        <f>F280+F281+F282+F283+#REF!+F284</f>
        <v>#REF!</v>
      </c>
      <c r="G279" s="281">
        <f>SUM(G280:G284)</f>
        <v>269426.59999999998</v>
      </c>
      <c r="H279" s="281">
        <f t="shared" ref="H279:K279" si="451">SUM(H280:H284)</f>
        <v>269426.59999999998</v>
      </c>
      <c r="I279" s="281">
        <f t="shared" si="451"/>
        <v>0</v>
      </c>
      <c r="J279" s="194">
        <f>I279/H279</f>
        <v>0</v>
      </c>
      <c r="K279" s="281">
        <f t="shared" si="451"/>
        <v>0</v>
      </c>
      <c r="L279" s="152">
        <f>K279/H279</f>
        <v>0</v>
      </c>
      <c r="M279" s="122" t="e">
        <f t="shared" si="413"/>
        <v>#DIV/0!</v>
      </c>
      <c r="N279" s="281">
        <f t="shared" ref="N279" si="452">SUM(N280:N284)</f>
        <v>269426.59999999998</v>
      </c>
      <c r="O279" s="281">
        <f>H279-N279</f>
        <v>0</v>
      </c>
      <c r="P279" s="152">
        <f t="shared" si="441"/>
        <v>1</v>
      </c>
      <c r="Q279" s="330"/>
      <c r="R279" s="330"/>
      <c r="S279" s="568" t="s">
        <v>464</v>
      </c>
      <c r="T279" s="38" t="e">
        <f>H285-K285=#REF!</f>
        <v>#REF!</v>
      </c>
      <c r="CJ279" s="38" t="b">
        <f t="shared" ref="CJ279:CJ349" si="453">N279+O279=H279</f>
        <v>1</v>
      </c>
      <c r="CT279" s="182">
        <f t="shared" si="391"/>
        <v>269426.59999999998</v>
      </c>
      <c r="CU279" s="38" t="b">
        <f t="shared" si="392"/>
        <v>1</v>
      </c>
    </row>
    <row r="280" spans="1:99" s="247" customFormat="1" ht="31.5" customHeight="1" x14ac:dyDescent="0.25">
      <c r="A280" s="196"/>
      <c r="B280" s="177" t="s">
        <v>10</v>
      </c>
      <c r="C280" s="376"/>
      <c r="D280" s="424"/>
      <c r="E280" s="424"/>
      <c r="F280" s="424"/>
      <c r="G280" s="424"/>
      <c r="H280" s="424"/>
      <c r="I280" s="425"/>
      <c r="J280" s="129"/>
      <c r="K280" s="424"/>
      <c r="L280" s="122"/>
      <c r="M280" s="122"/>
      <c r="N280" s="424"/>
      <c r="O280" s="424">
        <f>H280-N280</f>
        <v>0</v>
      </c>
      <c r="P280" s="122" t="e">
        <f t="shared" si="441"/>
        <v>#DIV/0!</v>
      </c>
      <c r="Q280" s="321"/>
      <c r="R280" s="321"/>
      <c r="S280" s="569"/>
      <c r="T280" s="38" t="e">
        <f>H286-K286=#REF!</f>
        <v>#REF!</v>
      </c>
      <c r="CG280" s="38"/>
      <c r="CJ280" s="38" t="b">
        <f t="shared" si="453"/>
        <v>1</v>
      </c>
      <c r="CL280" s="388" t="s">
        <v>212</v>
      </c>
      <c r="CT280" s="182">
        <f t="shared" si="391"/>
        <v>0</v>
      </c>
      <c r="CU280" s="38" t="b">
        <f t="shared" si="392"/>
        <v>1</v>
      </c>
    </row>
    <row r="281" spans="1:99" s="247" customFormat="1" ht="31.5" customHeight="1" x14ac:dyDescent="0.25">
      <c r="A281" s="196"/>
      <c r="B281" s="177" t="s">
        <v>8</v>
      </c>
      <c r="C281" s="376"/>
      <c r="D281" s="424"/>
      <c r="E281" s="424"/>
      <c r="F281" s="424"/>
      <c r="G281" s="424">
        <v>249407.3</v>
      </c>
      <c r="H281" s="424">
        <v>249407.3</v>
      </c>
      <c r="I281" s="424"/>
      <c r="J281" s="130">
        <f>I281/H281</f>
        <v>0</v>
      </c>
      <c r="K281" s="424"/>
      <c r="L281" s="123">
        <f>K281/H281</f>
        <v>0</v>
      </c>
      <c r="M281" s="122" t="e">
        <f t="shared" si="413"/>
        <v>#DIV/0!</v>
      </c>
      <c r="N281" s="424">
        <f>H281</f>
        <v>249407.3</v>
      </c>
      <c r="O281" s="424">
        <f t="shared" ref="O281:O320" si="454">H281-N281</f>
        <v>0</v>
      </c>
      <c r="P281" s="123">
        <f t="shared" si="441"/>
        <v>1</v>
      </c>
      <c r="Q281" s="322"/>
      <c r="R281" s="322"/>
      <c r="S281" s="569"/>
      <c r="T281" s="38" t="e">
        <f>H287-K287=#REF!</f>
        <v>#REF!</v>
      </c>
      <c r="CG281" s="38"/>
      <c r="CJ281" s="38" t="b">
        <f t="shared" si="453"/>
        <v>1</v>
      </c>
      <c r="CT281" s="182">
        <f t="shared" si="391"/>
        <v>249407.3</v>
      </c>
      <c r="CU281" s="38" t="b">
        <f t="shared" si="392"/>
        <v>1</v>
      </c>
    </row>
    <row r="282" spans="1:99" s="247" customFormat="1" ht="31.5" customHeight="1" x14ac:dyDescent="0.25">
      <c r="A282" s="196"/>
      <c r="B282" s="177" t="s">
        <v>19</v>
      </c>
      <c r="C282" s="376"/>
      <c r="D282" s="424"/>
      <c r="E282" s="424"/>
      <c r="F282" s="424"/>
      <c r="G282" s="424">
        <v>13126.7</v>
      </c>
      <c r="H282" s="424">
        <v>13126.7</v>
      </c>
      <c r="I282" s="424"/>
      <c r="J282" s="130">
        <f t="shared" ref="J282:J284" si="455">I282/H282</f>
        <v>0</v>
      </c>
      <c r="K282" s="424"/>
      <c r="L282" s="123">
        <f t="shared" ref="L282:L284" si="456">K282/H282</f>
        <v>0</v>
      </c>
      <c r="M282" s="122" t="e">
        <f t="shared" si="413"/>
        <v>#DIV/0!</v>
      </c>
      <c r="N282" s="424">
        <f t="shared" ref="N282:N283" si="457">H282</f>
        <v>13126.7</v>
      </c>
      <c r="O282" s="424">
        <f t="shared" si="454"/>
        <v>0</v>
      </c>
      <c r="P282" s="123">
        <f t="shared" si="441"/>
        <v>1</v>
      </c>
      <c r="Q282" s="322"/>
      <c r="R282" s="322"/>
      <c r="S282" s="569"/>
      <c r="T282" s="38" t="e">
        <f>H288-K288=#REF!</f>
        <v>#REF!</v>
      </c>
      <c r="CG282" s="38"/>
      <c r="CJ282" s="38" t="b">
        <f t="shared" si="453"/>
        <v>1</v>
      </c>
      <c r="CT282" s="182">
        <f t="shared" si="391"/>
        <v>13126.7</v>
      </c>
      <c r="CU282" s="38" t="b">
        <f t="shared" si="392"/>
        <v>1</v>
      </c>
    </row>
    <row r="283" spans="1:99" s="247" customFormat="1" ht="31.5" customHeight="1" x14ac:dyDescent="0.25">
      <c r="A283" s="196"/>
      <c r="B283" s="376" t="s">
        <v>22</v>
      </c>
      <c r="C283" s="376"/>
      <c r="D283" s="424"/>
      <c r="E283" s="424"/>
      <c r="F283" s="424"/>
      <c r="G283" s="424">
        <v>6892.6</v>
      </c>
      <c r="H283" s="424">
        <v>6892.6</v>
      </c>
      <c r="I283" s="424"/>
      <c r="J283" s="130">
        <f t="shared" si="455"/>
        <v>0</v>
      </c>
      <c r="K283" s="424"/>
      <c r="L283" s="123">
        <f t="shared" si="456"/>
        <v>0</v>
      </c>
      <c r="M283" s="122" t="e">
        <f t="shared" si="413"/>
        <v>#DIV/0!</v>
      </c>
      <c r="N283" s="424">
        <f t="shared" si="457"/>
        <v>6892.6</v>
      </c>
      <c r="O283" s="424">
        <f t="shared" si="454"/>
        <v>0</v>
      </c>
      <c r="P283" s="123">
        <f t="shared" si="441"/>
        <v>1</v>
      </c>
      <c r="Q283" s="322"/>
      <c r="R283" s="322"/>
      <c r="S283" s="569"/>
      <c r="T283" s="38" t="e">
        <f>H289-K289=#REF!</f>
        <v>#REF!</v>
      </c>
      <c r="CG283" s="38"/>
      <c r="CJ283" s="38" t="b">
        <f t="shared" si="453"/>
        <v>1</v>
      </c>
      <c r="CT283" s="182">
        <f t="shared" si="391"/>
        <v>6892.6</v>
      </c>
      <c r="CU283" s="38" t="b">
        <f t="shared" si="392"/>
        <v>1</v>
      </c>
    </row>
    <row r="284" spans="1:99" s="247" customFormat="1" ht="31.5" customHeight="1" collapsed="1" x14ac:dyDescent="0.25">
      <c r="A284" s="197"/>
      <c r="B284" s="177" t="s">
        <v>11</v>
      </c>
      <c r="C284" s="376"/>
      <c r="D284" s="424"/>
      <c r="E284" s="424"/>
      <c r="F284" s="424"/>
      <c r="G284" s="424"/>
      <c r="H284" s="424"/>
      <c r="I284" s="425"/>
      <c r="J284" s="129" t="e">
        <f t="shared" si="455"/>
        <v>#DIV/0!</v>
      </c>
      <c r="K284" s="424"/>
      <c r="L284" s="122" t="e">
        <f t="shared" si="456"/>
        <v>#DIV/0!</v>
      </c>
      <c r="M284" s="122" t="e">
        <f t="shared" si="413"/>
        <v>#DIV/0!</v>
      </c>
      <c r="N284" s="424"/>
      <c r="O284" s="424">
        <f t="shared" si="454"/>
        <v>0</v>
      </c>
      <c r="P284" s="122" t="e">
        <f t="shared" si="441"/>
        <v>#DIV/0!</v>
      </c>
      <c r="Q284" s="137"/>
      <c r="R284" s="137"/>
      <c r="S284" s="570"/>
      <c r="T284" s="38" t="e">
        <f>H290-K290=#REF!</f>
        <v>#REF!</v>
      </c>
      <c r="CG284" s="38"/>
      <c r="CJ284" s="38" t="b">
        <f t="shared" si="453"/>
        <v>1</v>
      </c>
      <c r="CT284" s="182">
        <f t="shared" si="391"/>
        <v>0</v>
      </c>
      <c r="CU284" s="38" t="b">
        <f t="shared" si="392"/>
        <v>1</v>
      </c>
    </row>
    <row r="285" spans="1:99" s="347" customFormat="1" ht="114" customHeight="1" x14ac:dyDescent="0.25">
      <c r="A285" s="620" t="s">
        <v>131</v>
      </c>
      <c r="B285" s="45" t="s">
        <v>298</v>
      </c>
      <c r="C285" s="45" t="s">
        <v>9</v>
      </c>
      <c r="D285" s="274">
        <f t="shared" ref="D285:F285" si="458">SUM(D286:D287)</f>
        <v>0</v>
      </c>
      <c r="E285" s="274">
        <f t="shared" si="458"/>
        <v>0</v>
      </c>
      <c r="F285" s="274">
        <f t="shared" si="458"/>
        <v>0</v>
      </c>
      <c r="G285" s="274">
        <f>SUM(G286:G288)</f>
        <v>8659.2999999999993</v>
      </c>
      <c r="H285" s="274">
        <f t="shared" ref="H285:K285" si="459">SUM(H286:H288)</f>
        <v>9294</v>
      </c>
      <c r="I285" s="274">
        <f t="shared" si="459"/>
        <v>1650</v>
      </c>
      <c r="J285" s="75">
        <f>I285/H285</f>
        <v>0.18</v>
      </c>
      <c r="K285" s="274">
        <f t="shared" si="459"/>
        <v>1309.92</v>
      </c>
      <c r="L285" s="49">
        <f>K285/H285</f>
        <v>0.14000000000000001</v>
      </c>
      <c r="M285" s="48">
        <f>K285/I285</f>
        <v>0.79</v>
      </c>
      <c r="N285" s="274">
        <f>SUM(N286:N287)</f>
        <v>9294</v>
      </c>
      <c r="O285" s="274">
        <f t="shared" si="454"/>
        <v>0</v>
      </c>
      <c r="P285" s="48">
        <f t="shared" si="441"/>
        <v>1</v>
      </c>
      <c r="Q285" s="274">
        <f t="shared" ref="Q285:Q320" si="460">H285-K285</f>
        <v>7984.08</v>
      </c>
      <c r="R285" s="270">
        <f t="shared" ref="R285:R356" si="461">I285-K285</f>
        <v>340.08</v>
      </c>
      <c r="S285" s="568" t="s">
        <v>402</v>
      </c>
      <c r="T285" s="280" t="e">
        <f>#REF!-#REF!=#REF!</f>
        <v>#REF!</v>
      </c>
      <c r="CG285" s="280"/>
      <c r="CJ285" s="38" t="b">
        <f t="shared" si="453"/>
        <v>1</v>
      </c>
      <c r="CT285" s="263">
        <f t="shared" si="391"/>
        <v>9294</v>
      </c>
      <c r="CU285" s="25" t="b">
        <f t="shared" si="392"/>
        <v>1</v>
      </c>
    </row>
    <row r="286" spans="1:99" s="347" customFormat="1" x14ac:dyDescent="0.25">
      <c r="A286" s="618"/>
      <c r="B286" s="50" t="s">
        <v>10</v>
      </c>
      <c r="C286" s="50"/>
      <c r="D286" s="269">
        <f t="shared" ref="D286:I290" si="462">D292+D346</f>
        <v>0</v>
      </c>
      <c r="E286" s="269">
        <f t="shared" si="462"/>
        <v>0</v>
      </c>
      <c r="F286" s="269">
        <f t="shared" si="462"/>
        <v>0</v>
      </c>
      <c r="G286" s="269">
        <f t="shared" si="462"/>
        <v>0</v>
      </c>
      <c r="H286" s="269">
        <f t="shared" si="462"/>
        <v>0</v>
      </c>
      <c r="I286" s="269">
        <f t="shared" si="462"/>
        <v>0</v>
      </c>
      <c r="J286" s="208" t="e">
        <f>I286/H286</f>
        <v>#DIV/0!</v>
      </c>
      <c r="K286" s="269">
        <f>K292+K346</f>
        <v>0</v>
      </c>
      <c r="L286" s="342" t="e">
        <f>K286/H286</f>
        <v>#DIV/0!</v>
      </c>
      <c r="M286" s="342" t="e">
        <f>K286/I286</f>
        <v>#DIV/0!</v>
      </c>
      <c r="N286" s="269">
        <f t="shared" ref="N286:O289" si="463">N292+N346</f>
        <v>0</v>
      </c>
      <c r="O286" s="269">
        <f t="shared" si="463"/>
        <v>0</v>
      </c>
      <c r="P286" s="342" t="e">
        <f t="shared" si="441"/>
        <v>#DIV/0!</v>
      </c>
      <c r="Q286" s="269">
        <f t="shared" si="460"/>
        <v>0</v>
      </c>
      <c r="R286" s="269">
        <f t="shared" si="461"/>
        <v>0</v>
      </c>
      <c r="S286" s="569"/>
      <c r="T286" s="280" t="e">
        <f>#REF!-#REF!=#REF!</f>
        <v>#REF!</v>
      </c>
      <c r="CG286" s="280"/>
      <c r="CJ286" s="38" t="b">
        <f t="shared" si="453"/>
        <v>1</v>
      </c>
      <c r="CT286" s="263">
        <f t="shared" si="391"/>
        <v>0</v>
      </c>
      <c r="CU286" s="25" t="b">
        <f t="shared" si="392"/>
        <v>1</v>
      </c>
    </row>
    <row r="287" spans="1:99" s="347" customFormat="1" x14ac:dyDescent="0.25">
      <c r="A287" s="618"/>
      <c r="B287" s="50" t="s">
        <v>8</v>
      </c>
      <c r="C287" s="50"/>
      <c r="D287" s="269">
        <f t="shared" si="462"/>
        <v>0</v>
      </c>
      <c r="E287" s="269">
        <f t="shared" si="462"/>
        <v>0</v>
      </c>
      <c r="F287" s="269">
        <f t="shared" si="462"/>
        <v>0</v>
      </c>
      <c r="G287" s="269">
        <f t="shared" si="462"/>
        <v>8659.2999999999993</v>
      </c>
      <c r="H287" s="269">
        <f t="shared" si="462"/>
        <v>9294</v>
      </c>
      <c r="I287" s="269">
        <f t="shared" si="462"/>
        <v>1650</v>
      </c>
      <c r="J287" s="52">
        <f>I287/H287</f>
        <v>0.18</v>
      </c>
      <c r="K287" s="269">
        <f>K293+K347</f>
        <v>1309.92</v>
      </c>
      <c r="L287" s="51">
        <f>K287/H287</f>
        <v>0.14000000000000001</v>
      </c>
      <c r="M287" s="51">
        <f>K287/I287</f>
        <v>0.79</v>
      </c>
      <c r="N287" s="269">
        <f t="shared" si="463"/>
        <v>9294</v>
      </c>
      <c r="O287" s="269">
        <f t="shared" si="463"/>
        <v>0</v>
      </c>
      <c r="P287" s="51">
        <f t="shared" si="441"/>
        <v>1</v>
      </c>
      <c r="Q287" s="269">
        <f t="shared" si="460"/>
        <v>7984.08</v>
      </c>
      <c r="R287" s="269">
        <f t="shared" si="461"/>
        <v>340.08</v>
      </c>
      <c r="S287" s="569"/>
      <c r="T287" s="280" t="e">
        <f>#REF!-#REF!=#REF!</f>
        <v>#REF!</v>
      </c>
      <c r="CG287" s="280"/>
      <c r="CJ287" s="38" t="b">
        <f t="shared" si="453"/>
        <v>1</v>
      </c>
      <c r="CT287" s="263">
        <f t="shared" si="391"/>
        <v>9294</v>
      </c>
      <c r="CU287" s="25" t="b">
        <f t="shared" si="392"/>
        <v>1</v>
      </c>
    </row>
    <row r="288" spans="1:99" s="347" customFormat="1" x14ac:dyDescent="0.25">
      <c r="A288" s="618"/>
      <c r="B288" s="50" t="s">
        <v>19</v>
      </c>
      <c r="C288" s="50"/>
      <c r="D288" s="269">
        <f t="shared" si="462"/>
        <v>0</v>
      </c>
      <c r="E288" s="269">
        <f t="shared" si="462"/>
        <v>0</v>
      </c>
      <c r="F288" s="269">
        <f t="shared" si="462"/>
        <v>0</v>
      </c>
      <c r="G288" s="269">
        <f t="shared" si="462"/>
        <v>0</v>
      </c>
      <c r="H288" s="269">
        <f t="shared" si="462"/>
        <v>0</v>
      </c>
      <c r="I288" s="269">
        <f t="shared" si="462"/>
        <v>0</v>
      </c>
      <c r="J288" s="208" t="e">
        <f>I288/H288</f>
        <v>#DIV/0!</v>
      </c>
      <c r="K288" s="269">
        <f>K294+K348</f>
        <v>0</v>
      </c>
      <c r="L288" s="342" t="e">
        <f>K288/H288</f>
        <v>#DIV/0!</v>
      </c>
      <c r="M288" s="342" t="e">
        <f>K288/I288</f>
        <v>#DIV/0!</v>
      </c>
      <c r="N288" s="269">
        <f t="shared" si="463"/>
        <v>0</v>
      </c>
      <c r="O288" s="269">
        <f t="shared" si="463"/>
        <v>0</v>
      </c>
      <c r="P288" s="342"/>
      <c r="Q288" s="269">
        <f t="shared" si="460"/>
        <v>0</v>
      </c>
      <c r="R288" s="269">
        <f t="shared" si="461"/>
        <v>0</v>
      </c>
      <c r="S288" s="569"/>
      <c r="T288" s="280" t="e">
        <f>#REF!-#REF!=#REF!</f>
        <v>#REF!</v>
      </c>
      <c r="CG288" s="280"/>
      <c r="CJ288" s="38" t="b">
        <f t="shared" si="453"/>
        <v>1</v>
      </c>
      <c r="CT288" s="263">
        <f t="shared" si="391"/>
        <v>0</v>
      </c>
      <c r="CU288" s="25" t="b">
        <f t="shared" si="392"/>
        <v>1</v>
      </c>
    </row>
    <row r="289" spans="1:99" s="347" customFormat="1" x14ac:dyDescent="0.25">
      <c r="A289" s="618"/>
      <c r="B289" s="50" t="s">
        <v>22</v>
      </c>
      <c r="C289" s="50"/>
      <c r="D289" s="269">
        <f t="shared" si="462"/>
        <v>0</v>
      </c>
      <c r="E289" s="269">
        <f t="shared" si="462"/>
        <v>0</v>
      </c>
      <c r="F289" s="269">
        <f t="shared" si="462"/>
        <v>0</v>
      </c>
      <c r="G289" s="269">
        <f t="shared" si="462"/>
        <v>0</v>
      </c>
      <c r="H289" s="269">
        <f t="shared" si="462"/>
        <v>0</v>
      </c>
      <c r="I289" s="269">
        <f t="shared" si="462"/>
        <v>0</v>
      </c>
      <c r="J289" s="48"/>
      <c r="K289" s="269">
        <f>K295+K349</f>
        <v>0</v>
      </c>
      <c r="L289" s="49"/>
      <c r="M289" s="51"/>
      <c r="N289" s="269">
        <f t="shared" si="463"/>
        <v>0</v>
      </c>
      <c r="O289" s="269">
        <f t="shared" si="463"/>
        <v>0</v>
      </c>
      <c r="P289" s="51"/>
      <c r="Q289" s="269">
        <f t="shared" si="460"/>
        <v>0</v>
      </c>
      <c r="R289" s="269">
        <f t="shared" si="461"/>
        <v>0</v>
      </c>
      <c r="S289" s="569"/>
      <c r="T289" s="280" t="e">
        <f>#REF!-#REF!=#REF!</f>
        <v>#REF!</v>
      </c>
      <c r="CG289" s="280"/>
      <c r="CJ289" s="38" t="b">
        <f t="shared" si="453"/>
        <v>1</v>
      </c>
      <c r="CT289" s="263">
        <f t="shared" si="391"/>
        <v>0</v>
      </c>
      <c r="CU289" s="25" t="b">
        <f t="shared" si="392"/>
        <v>1</v>
      </c>
    </row>
    <row r="290" spans="1:99" s="347" customFormat="1" x14ac:dyDescent="0.25">
      <c r="A290" s="619"/>
      <c r="B290" s="50" t="s">
        <v>11</v>
      </c>
      <c r="C290" s="50"/>
      <c r="D290" s="269">
        <f t="shared" si="462"/>
        <v>0</v>
      </c>
      <c r="E290" s="269">
        <f t="shared" si="462"/>
        <v>0</v>
      </c>
      <c r="F290" s="269">
        <f t="shared" si="462"/>
        <v>0</v>
      </c>
      <c r="G290" s="269">
        <f t="shared" si="462"/>
        <v>0</v>
      </c>
      <c r="H290" s="269">
        <f t="shared" si="462"/>
        <v>0</v>
      </c>
      <c r="I290" s="269">
        <f t="shared" si="462"/>
        <v>0</v>
      </c>
      <c r="J290" s="48"/>
      <c r="K290" s="269">
        <f>K296+K350</f>
        <v>0</v>
      </c>
      <c r="L290" s="48"/>
      <c r="M290" s="51"/>
      <c r="N290" s="269"/>
      <c r="O290" s="269">
        <f t="shared" si="454"/>
        <v>0</v>
      </c>
      <c r="P290" s="51"/>
      <c r="Q290" s="269">
        <f t="shared" si="460"/>
        <v>0</v>
      </c>
      <c r="R290" s="269">
        <f t="shared" si="461"/>
        <v>0</v>
      </c>
      <c r="S290" s="570"/>
      <c r="T290" s="280" t="e">
        <f>#REF!-#REF!=#REF!</f>
        <v>#REF!</v>
      </c>
      <c r="CG290" s="280"/>
      <c r="CJ290" s="38" t="b">
        <f t="shared" si="453"/>
        <v>1</v>
      </c>
      <c r="CT290" s="263">
        <f t="shared" si="391"/>
        <v>0</v>
      </c>
      <c r="CU290" s="25" t="b">
        <f t="shared" si="392"/>
        <v>1</v>
      </c>
    </row>
    <row r="291" spans="1:99" s="247" customFormat="1" ht="46.5" x14ac:dyDescent="0.25">
      <c r="A291" s="126" t="s">
        <v>281</v>
      </c>
      <c r="B291" s="147" t="s">
        <v>89</v>
      </c>
      <c r="C291" s="118" t="s">
        <v>2</v>
      </c>
      <c r="D291" s="273">
        <f t="shared" ref="D291:I291" si="464">SUM(D292:D296)</f>
        <v>0</v>
      </c>
      <c r="E291" s="273">
        <f t="shared" si="464"/>
        <v>0</v>
      </c>
      <c r="F291" s="273">
        <f t="shared" si="464"/>
        <v>0</v>
      </c>
      <c r="G291" s="273">
        <f t="shared" si="464"/>
        <v>634.70000000000005</v>
      </c>
      <c r="H291" s="273">
        <f t="shared" si="464"/>
        <v>1269.4000000000001</v>
      </c>
      <c r="I291" s="148">
        <f t="shared" si="464"/>
        <v>0</v>
      </c>
      <c r="J291" s="127">
        <f>I291/H291</f>
        <v>0</v>
      </c>
      <c r="K291" s="273">
        <f>SUM(K292:K296)</f>
        <v>0</v>
      </c>
      <c r="L291" s="119">
        <f>K291/H291</f>
        <v>0</v>
      </c>
      <c r="M291" s="174" t="e">
        <f>K291/I291</f>
        <v>#DIV/0!</v>
      </c>
      <c r="N291" s="273">
        <f t="shared" ref="N291" si="465">SUM(N292:N296)</f>
        <v>1269.4000000000001</v>
      </c>
      <c r="O291" s="273">
        <f>H291-N291</f>
        <v>0</v>
      </c>
      <c r="P291" s="119">
        <f>N291/H291</f>
        <v>1</v>
      </c>
      <c r="Q291" s="273">
        <f t="shared" si="460"/>
        <v>1269.4000000000001</v>
      </c>
      <c r="R291" s="273">
        <f t="shared" si="461"/>
        <v>0</v>
      </c>
      <c r="S291" s="568"/>
      <c r="T291" s="38" t="b">
        <f t="shared" ref="T291:T296" si="466">H303-K303=Q303</f>
        <v>1</v>
      </c>
      <c r="CG291" s="38"/>
      <c r="CJ291" s="38" t="b">
        <f t="shared" si="453"/>
        <v>1</v>
      </c>
      <c r="CT291" s="182">
        <f t="shared" si="391"/>
        <v>1269.4000000000001</v>
      </c>
      <c r="CU291" s="38" t="b">
        <f t="shared" si="392"/>
        <v>1</v>
      </c>
    </row>
    <row r="292" spans="1:99" s="247" customFormat="1" ht="30.75" customHeight="1" x14ac:dyDescent="0.25">
      <c r="A292" s="145"/>
      <c r="B292" s="417" t="s">
        <v>84</v>
      </c>
      <c r="C292" s="417"/>
      <c r="D292" s="423">
        <f t="shared" ref="D292:F296" si="467">D316</f>
        <v>0</v>
      </c>
      <c r="E292" s="423">
        <f t="shared" si="467"/>
        <v>0</v>
      </c>
      <c r="F292" s="423">
        <f t="shared" si="467"/>
        <v>0</v>
      </c>
      <c r="G292" s="423">
        <f t="shared" ref="G292:I296" si="468">G298+G322</f>
        <v>0</v>
      </c>
      <c r="H292" s="423">
        <f t="shared" si="468"/>
        <v>0</v>
      </c>
      <c r="I292" s="423">
        <f t="shared" si="468"/>
        <v>0</v>
      </c>
      <c r="J292" s="502"/>
      <c r="K292" s="423">
        <f>K298+K322</f>
        <v>0</v>
      </c>
      <c r="L292" s="149"/>
      <c r="M292" s="154"/>
      <c r="N292" s="423">
        <f>N298+N322</f>
        <v>0</v>
      </c>
      <c r="O292" s="423">
        <f t="shared" ref="O292:O295" si="469">O298</f>
        <v>0</v>
      </c>
      <c r="P292" s="151" t="e">
        <f t="shared" ref="P292:P356" si="470">N292/H292</f>
        <v>#DIV/0!</v>
      </c>
      <c r="Q292" s="423">
        <f t="shared" si="460"/>
        <v>0</v>
      </c>
      <c r="R292" s="423">
        <f t="shared" si="461"/>
        <v>0</v>
      </c>
      <c r="S292" s="569"/>
      <c r="T292" s="38" t="b">
        <f t="shared" si="466"/>
        <v>1</v>
      </c>
      <c r="CG292" s="38"/>
      <c r="CJ292" s="38" t="b">
        <f t="shared" si="453"/>
        <v>1</v>
      </c>
      <c r="CT292" s="182">
        <f t="shared" si="391"/>
        <v>0</v>
      </c>
      <c r="CU292" s="38" t="b">
        <f t="shared" si="392"/>
        <v>1</v>
      </c>
    </row>
    <row r="293" spans="1:99" s="247" customFormat="1" ht="30.75" customHeight="1" x14ac:dyDescent="0.25">
      <c r="A293" s="145"/>
      <c r="B293" s="376" t="s">
        <v>8</v>
      </c>
      <c r="C293" s="376"/>
      <c r="D293" s="424">
        <f t="shared" si="467"/>
        <v>0</v>
      </c>
      <c r="E293" s="424">
        <f t="shared" si="467"/>
        <v>0</v>
      </c>
      <c r="F293" s="424">
        <f t="shared" si="467"/>
        <v>0</v>
      </c>
      <c r="G293" s="423">
        <f t="shared" si="468"/>
        <v>634.70000000000005</v>
      </c>
      <c r="H293" s="423">
        <f t="shared" si="468"/>
        <v>1269.4000000000001</v>
      </c>
      <c r="I293" s="423">
        <f t="shared" si="468"/>
        <v>0</v>
      </c>
      <c r="J293" s="169">
        <f>I293/H293</f>
        <v>0</v>
      </c>
      <c r="K293" s="423">
        <f>K299+K323</f>
        <v>0</v>
      </c>
      <c r="L293" s="150">
        <f>K293/H293</f>
        <v>0</v>
      </c>
      <c r="M293" s="154" t="e">
        <f>K293/I293</f>
        <v>#DIV/0!</v>
      </c>
      <c r="N293" s="423">
        <f>N299+N323</f>
        <v>1269.4000000000001</v>
      </c>
      <c r="O293" s="423">
        <f t="shared" si="469"/>
        <v>0</v>
      </c>
      <c r="P293" s="150">
        <f t="shared" si="470"/>
        <v>1</v>
      </c>
      <c r="Q293" s="423">
        <f t="shared" si="460"/>
        <v>1269.4000000000001</v>
      </c>
      <c r="R293" s="423">
        <f t="shared" si="461"/>
        <v>0</v>
      </c>
      <c r="S293" s="569"/>
      <c r="T293" s="38" t="b">
        <f t="shared" si="466"/>
        <v>1</v>
      </c>
      <c r="CG293" s="38"/>
      <c r="CJ293" s="38" t="b">
        <f t="shared" si="453"/>
        <v>1</v>
      </c>
      <c r="CT293" s="182">
        <f t="shared" si="391"/>
        <v>1269.4000000000001</v>
      </c>
      <c r="CU293" s="38" t="b">
        <f t="shared" si="392"/>
        <v>1</v>
      </c>
    </row>
    <row r="294" spans="1:99" s="247" customFormat="1" ht="30.75" customHeight="1" x14ac:dyDescent="0.25">
      <c r="A294" s="145"/>
      <c r="B294" s="376" t="s">
        <v>19</v>
      </c>
      <c r="C294" s="376"/>
      <c r="D294" s="424">
        <f t="shared" si="467"/>
        <v>0</v>
      </c>
      <c r="E294" s="424">
        <f t="shared" si="467"/>
        <v>0</v>
      </c>
      <c r="F294" s="424">
        <f t="shared" si="467"/>
        <v>0</v>
      </c>
      <c r="G294" s="423">
        <f t="shared" si="468"/>
        <v>0</v>
      </c>
      <c r="H294" s="423">
        <f t="shared" si="468"/>
        <v>0</v>
      </c>
      <c r="I294" s="423">
        <f t="shared" si="468"/>
        <v>0</v>
      </c>
      <c r="J294" s="130"/>
      <c r="K294" s="423">
        <f>K300+K324</f>
        <v>0</v>
      </c>
      <c r="L294" s="123"/>
      <c r="M294" s="154"/>
      <c r="N294" s="423">
        <f>N300+N324</f>
        <v>0</v>
      </c>
      <c r="O294" s="423">
        <f t="shared" si="469"/>
        <v>0</v>
      </c>
      <c r="P294" s="122" t="e">
        <f t="shared" si="470"/>
        <v>#DIV/0!</v>
      </c>
      <c r="Q294" s="423">
        <f t="shared" si="460"/>
        <v>0</v>
      </c>
      <c r="R294" s="423">
        <f t="shared" si="461"/>
        <v>0</v>
      </c>
      <c r="S294" s="569"/>
      <c r="T294" s="38" t="b">
        <f t="shared" si="466"/>
        <v>1</v>
      </c>
      <c r="CG294" s="38"/>
      <c r="CJ294" s="38" t="b">
        <f t="shared" si="453"/>
        <v>1</v>
      </c>
      <c r="CT294" s="182">
        <f t="shared" si="391"/>
        <v>0</v>
      </c>
      <c r="CU294" s="38" t="b">
        <f t="shared" si="392"/>
        <v>1</v>
      </c>
    </row>
    <row r="295" spans="1:99" s="247" customFormat="1" ht="30.75" customHeight="1" x14ac:dyDescent="0.25">
      <c r="A295" s="145"/>
      <c r="B295" s="376" t="s">
        <v>22</v>
      </c>
      <c r="C295" s="376"/>
      <c r="D295" s="424">
        <f t="shared" si="467"/>
        <v>0</v>
      </c>
      <c r="E295" s="424">
        <f t="shared" si="467"/>
        <v>0</v>
      </c>
      <c r="F295" s="424">
        <f t="shared" si="467"/>
        <v>0</v>
      </c>
      <c r="G295" s="423">
        <f t="shared" si="468"/>
        <v>0</v>
      </c>
      <c r="H295" s="423">
        <f t="shared" si="468"/>
        <v>0</v>
      </c>
      <c r="I295" s="423">
        <f t="shared" si="468"/>
        <v>0</v>
      </c>
      <c r="J295" s="130"/>
      <c r="K295" s="423">
        <f>K301+K325</f>
        <v>0</v>
      </c>
      <c r="L295" s="123"/>
      <c r="M295" s="154"/>
      <c r="N295" s="423">
        <f>N301+N325</f>
        <v>0</v>
      </c>
      <c r="O295" s="423">
        <f t="shared" si="469"/>
        <v>0</v>
      </c>
      <c r="P295" s="122" t="e">
        <f t="shared" si="470"/>
        <v>#DIV/0!</v>
      </c>
      <c r="Q295" s="423">
        <f t="shared" si="460"/>
        <v>0</v>
      </c>
      <c r="R295" s="423">
        <f t="shared" si="461"/>
        <v>0</v>
      </c>
      <c r="S295" s="569"/>
      <c r="T295" s="38" t="b">
        <f t="shared" si="466"/>
        <v>1</v>
      </c>
      <c r="CG295" s="38"/>
      <c r="CJ295" s="38" t="b">
        <f t="shared" si="453"/>
        <v>1</v>
      </c>
      <c r="CT295" s="182">
        <f t="shared" si="391"/>
        <v>0</v>
      </c>
      <c r="CU295" s="38" t="b">
        <f t="shared" si="392"/>
        <v>1</v>
      </c>
    </row>
    <row r="296" spans="1:99" s="247" customFormat="1" ht="30.75" customHeight="1" x14ac:dyDescent="0.25">
      <c r="A296" s="146"/>
      <c r="B296" s="376" t="s">
        <v>11</v>
      </c>
      <c r="C296" s="376"/>
      <c r="D296" s="424">
        <f t="shared" si="467"/>
        <v>0</v>
      </c>
      <c r="E296" s="424">
        <f t="shared" si="467"/>
        <v>0</v>
      </c>
      <c r="F296" s="424">
        <f t="shared" si="467"/>
        <v>0</v>
      </c>
      <c r="G296" s="423">
        <f t="shared" si="468"/>
        <v>0</v>
      </c>
      <c r="H296" s="423">
        <f t="shared" si="468"/>
        <v>0</v>
      </c>
      <c r="I296" s="423">
        <f t="shared" si="468"/>
        <v>0</v>
      </c>
      <c r="J296" s="130"/>
      <c r="K296" s="423">
        <f>K302+K326</f>
        <v>0</v>
      </c>
      <c r="L296" s="123"/>
      <c r="M296" s="154"/>
      <c r="N296" s="423">
        <f>N302+N326</f>
        <v>0</v>
      </c>
      <c r="O296" s="423"/>
      <c r="P296" s="122" t="e">
        <f t="shared" si="470"/>
        <v>#DIV/0!</v>
      </c>
      <c r="Q296" s="423">
        <f t="shared" si="460"/>
        <v>0</v>
      </c>
      <c r="R296" s="423">
        <f t="shared" si="461"/>
        <v>0</v>
      </c>
      <c r="S296" s="570"/>
      <c r="T296" s="38" t="b">
        <f t="shared" si="466"/>
        <v>1</v>
      </c>
      <c r="CG296" s="38"/>
      <c r="CJ296" s="38" t="b">
        <f t="shared" si="453"/>
        <v>1</v>
      </c>
      <c r="CT296" s="182">
        <f t="shared" si="391"/>
        <v>0</v>
      </c>
      <c r="CU296" s="38" t="b">
        <f t="shared" si="392"/>
        <v>1</v>
      </c>
    </row>
    <row r="297" spans="1:99" s="36" customFormat="1" ht="69.75" customHeight="1" x14ac:dyDescent="0.25">
      <c r="A297" s="193" t="s">
        <v>282</v>
      </c>
      <c r="B297" s="509" t="s">
        <v>283</v>
      </c>
      <c r="C297" s="141" t="s">
        <v>17</v>
      </c>
      <c r="D297" s="281">
        <f t="shared" ref="D297:I297" si="471">SUM(D298:D303)</f>
        <v>0</v>
      </c>
      <c r="E297" s="281">
        <f t="shared" si="471"/>
        <v>0</v>
      </c>
      <c r="F297" s="281">
        <f t="shared" si="471"/>
        <v>0</v>
      </c>
      <c r="G297" s="281">
        <f>SUM(G298:G301)</f>
        <v>634.70000000000005</v>
      </c>
      <c r="H297" s="281">
        <f>SUM(H298:H301)</f>
        <v>634.70000000000005</v>
      </c>
      <c r="I297" s="506">
        <f t="shared" si="471"/>
        <v>0</v>
      </c>
      <c r="J297" s="194">
        <f>I297/H297</f>
        <v>0</v>
      </c>
      <c r="K297" s="281">
        <f>SUM(K298:K303)</f>
        <v>0</v>
      </c>
      <c r="L297" s="152">
        <f>K297/H297</f>
        <v>0</v>
      </c>
      <c r="M297" s="154" t="e">
        <f>K297/I297</f>
        <v>#DIV/0!</v>
      </c>
      <c r="N297" s="281">
        <f>SUM(N298:N301)</f>
        <v>634.70000000000005</v>
      </c>
      <c r="O297" s="281">
        <f t="shared" ref="O297" si="472">H297-N297</f>
        <v>0</v>
      </c>
      <c r="P297" s="152">
        <f t="shared" ref="P297:P301" si="473">N297/H297</f>
        <v>1</v>
      </c>
      <c r="Q297" s="281">
        <f t="shared" si="460"/>
        <v>634.70000000000005</v>
      </c>
      <c r="R297" s="281">
        <f t="shared" si="461"/>
        <v>0</v>
      </c>
      <c r="S297" s="568" t="s">
        <v>359</v>
      </c>
      <c r="T297" s="40" t="e">
        <f>#REF!-#REF!=#REF!</f>
        <v>#REF!</v>
      </c>
      <c r="CG297" s="250"/>
      <c r="CJ297" s="38" t="b">
        <f t="shared" ref="CJ297:CJ301" si="474">N297+O297=H297</f>
        <v>1</v>
      </c>
      <c r="CT297" s="182">
        <f t="shared" si="391"/>
        <v>634.70000000000005</v>
      </c>
      <c r="CU297" s="38" t="b">
        <f t="shared" si="392"/>
        <v>1</v>
      </c>
    </row>
    <row r="298" spans="1:99" s="31" customFormat="1" ht="30.75" customHeight="1" x14ac:dyDescent="0.25">
      <c r="A298" s="145"/>
      <c r="B298" s="376" t="s">
        <v>84</v>
      </c>
      <c r="C298" s="376"/>
      <c r="D298" s="424"/>
      <c r="E298" s="424"/>
      <c r="F298" s="281"/>
      <c r="G298" s="424">
        <f t="shared" ref="G298:I301" si="475">G304+G310+G316</f>
        <v>0</v>
      </c>
      <c r="H298" s="424">
        <f t="shared" si="475"/>
        <v>0</v>
      </c>
      <c r="I298" s="424">
        <f t="shared" si="475"/>
        <v>0</v>
      </c>
      <c r="J298" s="129"/>
      <c r="K298" s="424">
        <f>K304+K310+K316</f>
        <v>0</v>
      </c>
      <c r="L298" s="122"/>
      <c r="M298" s="154"/>
      <c r="N298" s="424">
        <f t="shared" ref="N298:O301" si="476">N304+N310+N316</f>
        <v>0</v>
      </c>
      <c r="O298" s="424">
        <f t="shared" si="476"/>
        <v>0</v>
      </c>
      <c r="P298" s="122" t="e">
        <f t="shared" si="473"/>
        <v>#DIV/0!</v>
      </c>
      <c r="Q298" s="424">
        <f t="shared" si="460"/>
        <v>0</v>
      </c>
      <c r="R298" s="268">
        <f t="shared" si="461"/>
        <v>0</v>
      </c>
      <c r="S298" s="569"/>
      <c r="T298" s="250" t="e">
        <f>#REF!-#REF!=#REF!</f>
        <v>#REF!</v>
      </c>
      <c r="CG298" s="250"/>
      <c r="CJ298" s="38" t="b">
        <f t="shared" si="474"/>
        <v>1</v>
      </c>
      <c r="CT298" s="182">
        <f t="shared" si="391"/>
        <v>0</v>
      </c>
      <c r="CU298" s="38" t="b">
        <f t="shared" si="392"/>
        <v>1</v>
      </c>
    </row>
    <row r="299" spans="1:99" s="31" customFormat="1" ht="30.75" customHeight="1" x14ac:dyDescent="0.25">
      <c r="A299" s="145"/>
      <c r="B299" s="376" t="s">
        <v>8</v>
      </c>
      <c r="C299" s="376"/>
      <c r="D299" s="424"/>
      <c r="E299" s="424"/>
      <c r="F299" s="281">
        <f>SUM(F300:F314)</f>
        <v>0</v>
      </c>
      <c r="G299" s="424">
        <f t="shared" si="475"/>
        <v>634.70000000000005</v>
      </c>
      <c r="H299" s="424">
        <f t="shared" si="475"/>
        <v>634.70000000000005</v>
      </c>
      <c r="I299" s="424">
        <f t="shared" si="475"/>
        <v>0</v>
      </c>
      <c r="J299" s="510">
        <f t="shared" ref="J299" si="477">IF(H299=0,0,I299/H299)</f>
        <v>0</v>
      </c>
      <c r="K299" s="424">
        <f>K305+K311+K317</f>
        <v>0</v>
      </c>
      <c r="L299" s="123">
        <f>K299/H299</f>
        <v>0</v>
      </c>
      <c r="M299" s="154" t="e">
        <f>K299/I299</f>
        <v>#DIV/0!</v>
      </c>
      <c r="N299" s="424">
        <f t="shared" si="476"/>
        <v>634.70000000000005</v>
      </c>
      <c r="O299" s="424">
        <f t="shared" si="476"/>
        <v>0</v>
      </c>
      <c r="P299" s="123">
        <f t="shared" si="473"/>
        <v>1</v>
      </c>
      <c r="Q299" s="511">
        <f t="shared" si="460"/>
        <v>634.70000000000005</v>
      </c>
      <c r="R299" s="511">
        <f t="shared" si="461"/>
        <v>0</v>
      </c>
      <c r="S299" s="569"/>
      <c r="T299" s="250" t="e">
        <f>#REF!-#REF!=#REF!</f>
        <v>#REF!</v>
      </c>
      <c r="CG299" s="250"/>
      <c r="CJ299" s="38" t="b">
        <f t="shared" si="474"/>
        <v>1</v>
      </c>
      <c r="CT299" s="182">
        <f t="shared" si="391"/>
        <v>634.70000000000005</v>
      </c>
      <c r="CU299" s="38" t="b">
        <f t="shared" si="392"/>
        <v>1</v>
      </c>
    </row>
    <row r="300" spans="1:99" s="31" customFormat="1" ht="30.75" customHeight="1" x14ac:dyDescent="0.25">
      <c r="A300" s="145"/>
      <c r="B300" s="376" t="s">
        <v>19</v>
      </c>
      <c r="C300" s="376"/>
      <c r="D300" s="424"/>
      <c r="E300" s="424"/>
      <c r="F300" s="268"/>
      <c r="G300" s="424">
        <f t="shared" si="475"/>
        <v>0</v>
      </c>
      <c r="H300" s="424">
        <f t="shared" si="475"/>
        <v>0</v>
      </c>
      <c r="I300" s="424">
        <f t="shared" si="475"/>
        <v>0</v>
      </c>
      <c r="J300" s="130"/>
      <c r="K300" s="424">
        <f>K306+K312+K318</f>
        <v>0</v>
      </c>
      <c r="L300" s="123"/>
      <c r="M300" s="154"/>
      <c r="N300" s="424">
        <f t="shared" si="476"/>
        <v>0</v>
      </c>
      <c r="O300" s="424">
        <f t="shared" si="476"/>
        <v>0</v>
      </c>
      <c r="P300" s="122" t="e">
        <f t="shared" si="473"/>
        <v>#DIV/0!</v>
      </c>
      <c r="Q300" s="424">
        <f t="shared" si="460"/>
        <v>0</v>
      </c>
      <c r="R300" s="424">
        <f t="shared" si="461"/>
        <v>0</v>
      </c>
      <c r="S300" s="569"/>
      <c r="T300" s="250" t="e">
        <f>#REF!-#REF!=#REF!</f>
        <v>#REF!</v>
      </c>
      <c r="CG300" s="250"/>
      <c r="CJ300" s="38" t="b">
        <f t="shared" si="474"/>
        <v>1</v>
      </c>
      <c r="CT300" s="182">
        <f t="shared" si="391"/>
        <v>0</v>
      </c>
      <c r="CU300" s="38" t="b">
        <f t="shared" si="392"/>
        <v>1</v>
      </c>
    </row>
    <row r="301" spans="1:99" s="31" customFormat="1" ht="30.75" customHeight="1" x14ac:dyDescent="0.25">
      <c r="A301" s="145"/>
      <c r="B301" s="417" t="s">
        <v>22</v>
      </c>
      <c r="C301" s="417"/>
      <c r="D301" s="423"/>
      <c r="E301" s="423"/>
      <c r="F301" s="278"/>
      <c r="G301" s="424">
        <f t="shared" si="475"/>
        <v>0</v>
      </c>
      <c r="H301" s="424">
        <f t="shared" si="475"/>
        <v>0</v>
      </c>
      <c r="I301" s="424">
        <f t="shared" si="475"/>
        <v>0</v>
      </c>
      <c r="J301" s="429"/>
      <c r="K301" s="424">
        <f>K307+K313+K319</f>
        <v>0</v>
      </c>
      <c r="L301" s="195"/>
      <c r="M301" s="151"/>
      <c r="N301" s="424">
        <f t="shared" si="476"/>
        <v>0</v>
      </c>
      <c r="O301" s="424">
        <f t="shared" si="476"/>
        <v>0</v>
      </c>
      <c r="P301" s="137" t="e">
        <f t="shared" si="473"/>
        <v>#DIV/0!</v>
      </c>
      <c r="Q301" s="423">
        <f t="shared" si="460"/>
        <v>0</v>
      </c>
      <c r="R301" s="278">
        <f t="shared" si="461"/>
        <v>0</v>
      </c>
      <c r="S301" s="569"/>
      <c r="T301" s="250" t="e">
        <f>#REF!-#REF!=#REF!</f>
        <v>#REF!</v>
      </c>
      <c r="CG301" s="250"/>
      <c r="CJ301" s="38" t="b">
        <f t="shared" si="474"/>
        <v>1</v>
      </c>
      <c r="CT301" s="182">
        <f t="shared" si="391"/>
        <v>0</v>
      </c>
      <c r="CU301" s="38" t="b">
        <f t="shared" si="392"/>
        <v>1</v>
      </c>
    </row>
    <row r="302" spans="1:99" s="31" customFormat="1" ht="30.75" customHeight="1" x14ac:dyDescent="0.25">
      <c r="A302" s="145"/>
      <c r="B302" s="376" t="s">
        <v>11</v>
      </c>
      <c r="C302" s="417"/>
      <c r="D302" s="423"/>
      <c r="E302" s="423"/>
      <c r="F302" s="278"/>
      <c r="G302" s="424"/>
      <c r="H302" s="424"/>
      <c r="I302" s="424"/>
      <c r="J302" s="429"/>
      <c r="K302" s="424"/>
      <c r="L302" s="195"/>
      <c r="M302" s="151"/>
      <c r="N302" s="424"/>
      <c r="O302" s="424"/>
      <c r="P302" s="137"/>
      <c r="Q302" s="423"/>
      <c r="R302" s="278"/>
      <c r="S302" s="415"/>
      <c r="T302" s="250"/>
      <c r="CG302" s="250"/>
      <c r="CJ302" s="38"/>
      <c r="CT302" s="182"/>
      <c r="CU302" s="38"/>
    </row>
    <row r="303" spans="1:99" s="36" customFormat="1" ht="93" hidden="1" x14ac:dyDescent="0.25">
      <c r="A303" s="193" t="s">
        <v>284</v>
      </c>
      <c r="B303" s="509" t="s">
        <v>354</v>
      </c>
      <c r="C303" s="141" t="s">
        <v>17</v>
      </c>
      <c r="D303" s="281">
        <f t="shared" ref="D303:I303" si="478">SUM(D304:D308)</f>
        <v>0</v>
      </c>
      <c r="E303" s="281">
        <f t="shared" si="478"/>
        <v>0</v>
      </c>
      <c r="F303" s="281">
        <f t="shared" si="478"/>
        <v>0</v>
      </c>
      <c r="G303" s="281">
        <f t="shared" si="478"/>
        <v>488.4</v>
      </c>
      <c r="H303" s="281">
        <f t="shared" si="478"/>
        <v>488.4</v>
      </c>
      <c r="I303" s="506">
        <f t="shared" si="478"/>
        <v>0</v>
      </c>
      <c r="J303" s="194">
        <f>I303/H303</f>
        <v>0</v>
      </c>
      <c r="K303" s="281">
        <f>SUM(K304:K308)</f>
        <v>0</v>
      </c>
      <c r="L303" s="152">
        <f>K303/H303</f>
        <v>0</v>
      </c>
      <c r="M303" s="154" t="e">
        <f>K303/I303</f>
        <v>#DIV/0!</v>
      </c>
      <c r="N303" s="281">
        <f>SUM(N304:N308)</f>
        <v>488.4</v>
      </c>
      <c r="O303" s="281">
        <f t="shared" si="454"/>
        <v>0</v>
      </c>
      <c r="P303" s="152">
        <f t="shared" si="470"/>
        <v>1</v>
      </c>
      <c r="Q303" s="281">
        <f t="shared" si="460"/>
        <v>488.4</v>
      </c>
      <c r="R303" s="281">
        <f t="shared" si="461"/>
        <v>0</v>
      </c>
      <c r="S303" s="577"/>
      <c r="T303" s="40" t="e">
        <f>#REF!-#REF!=#REF!</f>
        <v>#REF!</v>
      </c>
      <c r="CG303" s="250"/>
      <c r="CJ303" s="38" t="b">
        <f t="shared" si="453"/>
        <v>1</v>
      </c>
      <c r="CT303" s="182">
        <f t="shared" si="391"/>
        <v>488.4</v>
      </c>
      <c r="CU303" s="38" t="b">
        <f t="shared" si="392"/>
        <v>1</v>
      </c>
    </row>
    <row r="304" spans="1:99" s="31" customFormat="1" ht="30.75" hidden="1" customHeight="1" x14ac:dyDescent="0.25">
      <c r="A304" s="145"/>
      <c r="B304" s="376" t="s">
        <v>84</v>
      </c>
      <c r="C304" s="376"/>
      <c r="D304" s="424"/>
      <c r="E304" s="424"/>
      <c r="F304" s="281"/>
      <c r="G304" s="424"/>
      <c r="H304" s="268"/>
      <c r="I304" s="425"/>
      <c r="J304" s="129"/>
      <c r="K304" s="125"/>
      <c r="L304" s="122"/>
      <c r="M304" s="154"/>
      <c r="N304" s="424"/>
      <c r="O304" s="268">
        <f t="shared" si="454"/>
        <v>0</v>
      </c>
      <c r="P304" s="122" t="e">
        <f t="shared" si="470"/>
        <v>#DIV/0!</v>
      </c>
      <c r="Q304" s="424">
        <f t="shared" si="460"/>
        <v>0</v>
      </c>
      <c r="R304" s="268">
        <f t="shared" si="461"/>
        <v>0</v>
      </c>
      <c r="S304" s="578"/>
      <c r="T304" s="250" t="e">
        <f>#REF!-#REF!=#REF!</f>
        <v>#REF!</v>
      </c>
      <c r="CG304" s="250"/>
      <c r="CJ304" s="38" t="b">
        <f t="shared" si="453"/>
        <v>1</v>
      </c>
      <c r="CT304" s="182">
        <f t="shared" si="391"/>
        <v>0</v>
      </c>
      <c r="CU304" s="38" t="b">
        <f t="shared" si="392"/>
        <v>1</v>
      </c>
    </row>
    <row r="305" spans="1:99" s="31" customFormat="1" ht="29.25" hidden="1" customHeight="1" x14ac:dyDescent="0.25">
      <c r="A305" s="145"/>
      <c r="B305" s="376" t="s">
        <v>8</v>
      </c>
      <c r="C305" s="376"/>
      <c r="D305" s="424"/>
      <c r="E305" s="424"/>
      <c r="F305" s="281">
        <f>SUM(F306:F316)</f>
        <v>0</v>
      </c>
      <c r="G305" s="511">
        <v>488.4</v>
      </c>
      <c r="H305" s="511">
        <v>488.4</v>
      </c>
      <c r="I305" s="512"/>
      <c r="J305" s="510">
        <f t="shared" ref="J305" si="479">IF(H305=0,0,I305/H305)</f>
        <v>0</v>
      </c>
      <c r="K305" s="512"/>
      <c r="L305" s="123">
        <f>K305/H305</f>
        <v>0</v>
      </c>
      <c r="M305" s="154" t="e">
        <f>K305/I305</f>
        <v>#DIV/0!</v>
      </c>
      <c r="N305" s="424">
        <f>H305</f>
        <v>488.4</v>
      </c>
      <c r="O305" s="424">
        <f t="shared" si="454"/>
        <v>0</v>
      </c>
      <c r="P305" s="123">
        <f t="shared" si="470"/>
        <v>1</v>
      </c>
      <c r="Q305" s="511">
        <f t="shared" si="460"/>
        <v>488.4</v>
      </c>
      <c r="R305" s="511">
        <f t="shared" si="461"/>
        <v>0</v>
      </c>
      <c r="S305" s="578"/>
      <c r="T305" s="250" t="e">
        <f>#REF!-#REF!=#REF!</f>
        <v>#REF!</v>
      </c>
      <c r="CG305" s="250"/>
      <c r="CJ305" s="38" t="b">
        <f t="shared" si="453"/>
        <v>1</v>
      </c>
      <c r="CT305" s="182">
        <f t="shared" si="391"/>
        <v>488.4</v>
      </c>
      <c r="CU305" s="38" t="b">
        <f t="shared" si="392"/>
        <v>1</v>
      </c>
    </row>
    <row r="306" spans="1:99" s="31" customFormat="1" hidden="1" x14ac:dyDescent="0.25">
      <c r="A306" s="145"/>
      <c r="B306" s="376" t="s">
        <v>19</v>
      </c>
      <c r="C306" s="376"/>
      <c r="D306" s="424"/>
      <c r="E306" s="424"/>
      <c r="F306" s="268"/>
      <c r="G306" s="424"/>
      <c r="H306" s="424"/>
      <c r="I306" s="425"/>
      <c r="J306" s="130"/>
      <c r="K306" s="424"/>
      <c r="L306" s="123"/>
      <c r="M306" s="154"/>
      <c r="N306" s="424"/>
      <c r="O306" s="424">
        <f t="shared" si="454"/>
        <v>0</v>
      </c>
      <c r="P306" s="122" t="e">
        <f t="shared" si="470"/>
        <v>#DIV/0!</v>
      </c>
      <c r="Q306" s="424">
        <f t="shared" si="460"/>
        <v>0</v>
      </c>
      <c r="R306" s="424">
        <f t="shared" si="461"/>
        <v>0</v>
      </c>
      <c r="S306" s="578"/>
      <c r="T306" s="250" t="e">
        <f>#REF!-#REF!=#REF!</f>
        <v>#REF!</v>
      </c>
      <c r="CG306" s="250"/>
      <c r="CJ306" s="38" t="b">
        <f t="shared" si="453"/>
        <v>1</v>
      </c>
      <c r="CT306" s="182">
        <f t="shared" si="391"/>
        <v>0</v>
      </c>
      <c r="CU306" s="38" t="b">
        <f t="shared" si="392"/>
        <v>1</v>
      </c>
    </row>
    <row r="307" spans="1:99" s="31" customFormat="1" hidden="1" x14ac:dyDescent="0.25">
      <c r="A307" s="145"/>
      <c r="B307" s="417" t="s">
        <v>22</v>
      </c>
      <c r="C307" s="417"/>
      <c r="D307" s="423"/>
      <c r="E307" s="423"/>
      <c r="F307" s="278"/>
      <c r="G307" s="423"/>
      <c r="H307" s="278"/>
      <c r="I307" s="426"/>
      <c r="J307" s="429"/>
      <c r="K307" s="423"/>
      <c r="L307" s="195"/>
      <c r="M307" s="151"/>
      <c r="N307" s="423"/>
      <c r="O307" s="278">
        <f t="shared" si="454"/>
        <v>0</v>
      </c>
      <c r="P307" s="137" t="e">
        <f t="shared" si="470"/>
        <v>#DIV/0!</v>
      </c>
      <c r="Q307" s="423">
        <f t="shared" si="460"/>
        <v>0</v>
      </c>
      <c r="R307" s="278">
        <f t="shared" si="461"/>
        <v>0</v>
      </c>
      <c r="S307" s="578"/>
      <c r="T307" s="250" t="e">
        <f>#REF!-#REF!=#REF!</f>
        <v>#REF!</v>
      </c>
      <c r="CG307" s="250"/>
      <c r="CJ307" s="38" t="b">
        <f t="shared" si="453"/>
        <v>1</v>
      </c>
      <c r="CT307" s="182">
        <f t="shared" si="391"/>
        <v>0</v>
      </c>
      <c r="CU307" s="38" t="b">
        <f t="shared" si="392"/>
        <v>1</v>
      </c>
    </row>
    <row r="308" spans="1:99" s="31" customFormat="1" hidden="1" x14ac:dyDescent="0.25">
      <c r="A308" s="146"/>
      <c r="B308" s="417" t="s">
        <v>11</v>
      </c>
      <c r="C308" s="417"/>
      <c r="D308" s="423"/>
      <c r="E308" s="423"/>
      <c r="F308" s="278"/>
      <c r="G308" s="423"/>
      <c r="H308" s="278"/>
      <c r="I308" s="426"/>
      <c r="J308" s="429"/>
      <c r="K308" s="423"/>
      <c r="L308" s="195"/>
      <c r="M308" s="151"/>
      <c r="N308" s="423"/>
      <c r="O308" s="278">
        <f t="shared" si="454"/>
        <v>0</v>
      </c>
      <c r="P308" s="137" t="e">
        <f t="shared" si="470"/>
        <v>#DIV/0!</v>
      </c>
      <c r="Q308" s="423">
        <f t="shared" si="460"/>
        <v>0</v>
      </c>
      <c r="R308" s="278">
        <f t="shared" si="461"/>
        <v>0</v>
      </c>
      <c r="S308" s="579"/>
      <c r="T308" s="250" t="e">
        <f>#REF!-#REF!=#REF!</f>
        <v>#REF!</v>
      </c>
      <c r="CG308" s="250"/>
      <c r="CJ308" s="38" t="b">
        <f t="shared" si="453"/>
        <v>1</v>
      </c>
      <c r="CT308" s="182">
        <f t="shared" si="391"/>
        <v>0</v>
      </c>
      <c r="CU308" s="38" t="b">
        <f t="shared" si="392"/>
        <v>1</v>
      </c>
    </row>
    <row r="309" spans="1:99" s="31" customFormat="1" ht="69.75" hidden="1" x14ac:dyDescent="0.25">
      <c r="A309" s="193" t="s">
        <v>285</v>
      </c>
      <c r="B309" s="509" t="s">
        <v>355</v>
      </c>
      <c r="C309" s="141" t="s">
        <v>17</v>
      </c>
      <c r="D309" s="281">
        <f t="shared" ref="D309:I309" si="480">SUM(D310:D314)</f>
        <v>0</v>
      </c>
      <c r="E309" s="281">
        <f t="shared" si="480"/>
        <v>0</v>
      </c>
      <c r="F309" s="281">
        <f t="shared" si="480"/>
        <v>0</v>
      </c>
      <c r="G309" s="281">
        <f t="shared" si="480"/>
        <v>50.9</v>
      </c>
      <c r="H309" s="281">
        <f t="shared" si="480"/>
        <v>50.9</v>
      </c>
      <c r="I309" s="506">
        <f t="shared" si="480"/>
        <v>0</v>
      </c>
      <c r="J309" s="194">
        <f>I309/H309</f>
        <v>0</v>
      </c>
      <c r="K309" s="281">
        <f>SUM(K310:K314)</f>
        <v>0</v>
      </c>
      <c r="L309" s="152">
        <f>K309/H309</f>
        <v>0</v>
      </c>
      <c r="M309" s="154" t="e">
        <f>K309/I309</f>
        <v>#DIV/0!</v>
      </c>
      <c r="N309" s="281">
        <f>SUM(N310:N314)</f>
        <v>50.9</v>
      </c>
      <c r="O309" s="424">
        <f t="shared" si="454"/>
        <v>0</v>
      </c>
      <c r="P309" s="152">
        <f t="shared" si="470"/>
        <v>1</v>
      </c>
      <c r="Q309" s="281">
        <f t="shared" si="460"/>
        <v>50.9</v>
      </c>
      <c r="R309" s="281">
        <f t="shared" si="461"/>
        <v>0</v>
      </c>
      <c r="S309" s="568"/>
      <c r="T309" s="250" t="e">
        <f>#REF!-#REF!=#REF!</f>
        <v>#REF!</v>
      </c>
      <c r="CG309" s="250"/>
      <c r="CJ309" s="38" t="b">
        <f t="shared" si="453"/>
        <v>1</v>
      </c>
      <c r="CT309" s="182">
        <f t="shared" si="391"/>
        <v>50.9</v>
      </c>
      <c r="CU309" s="38" t="b">
        <f t="shared" si="392"/>
        <v>1</v>
      </c>
    </row>
    <row r="310" spans="1:99" s="31" customFormat="1" hidden="1" x14ac:dyDescent="0.25">
      <c r="A310" s="196"/>
      <c r="B310" s="376" t="s">
        <v>84</v>
      </c>
      <c r="C310" s="376"/>
      <c r="D310" s="424"/>
      <c r="E310" s="424"/>
      <c r="F310" s="281"/>
      <c r="G310" s="424"/>
      <c r="H310" s="424"/>
      <c r="I310" s="424"/>
      <c r="J310" s="130"/>
      <c r="K310" s="424"/>
      <c r="L310" s="122"/>
      <c r="M310" s="154" t="e">
        <f>K310/I310</f>
        <v>#DIV/0!</v>
      </c>
      <c r="N310" s="424"/>
      <c r="O310" s="424">
        <f t="shared" si="454"/>
        <v>0</v>
      </c>
      <c r="P310" s="122" t="e">
        <f t="shared" si="470"/>
        <v>#DIV/0!</v>
      </c>
      <c r="Q310" s="424">
        <f t="shared" si="460"/>
        <v>0</v>
      </c>
      <c r="R310" s="424">
        <f t="shared" si="461"/>
        <v>0</v>
      </c>
      <c r="S310" s="569"/>
      <c r="T310" s="250" t="e">
        <f>#REF!-#REF!=#REF!</f>
        <v>#REF!</v>
      </c>
      <c r="CG310" s="250"/>
      <c r="CJ310" s="38" t="b">
        <f t="shared" si="453"/>
        <v>1</v>
      </c>
      <c r="CT310" s="182">
        <f t="shared" si="391"/>
        <v>0</v>
      </c>
      <c r="CU310" s="38" t="b">
        <f t="shared" si="392"/>
        <v>1</v>
      </c>
    </row>
    <row r="311" spans="1:99" s="31" customFormat="1" hidden="1" x14ac:dyDescent="0.25">
      <c r="A311" s="196"/>
      <c r="B311" s="376" t="s">
        <v>8</v>
      </c>
      <c r="C311" s="376"/>
      <c r="D311" s="424"/>
      <c r="E311" s="424"/>
      <c r="F311" s="281">
        <f>SUM(F312:F320)</f>
        <v>0</v>
      </c>
      <c r="G311" s="424">
        <v>50.9</v>
      </c>
      <c r="H311" s="424">
        <v>50.9</v>
      </c>
      <c r="I311" s="424"/>
      <c r="J311" s="130">
        <f>I311/H311</f>
        <v>0</v>
      </c>
      <c r="K311" s="424"/>
      <c r="L311" s="123">
        <f>K311/H311</f>
        <v>0</v>
      </c>
      <c r="M311" s="154" t="e">
        <f>K311/I311</f>
        <v>#DIV/0!</v>
      </c>
      <c r="N311" s="424">
        <f>H311</f>
        <v>50.9</v>
      </c>
      <c r="O311" s="424">
        <f t="shared" si="454"/>
        <v>0</v>
      </c>
      <c r="P311" s="123">
        <f t="shared" si="470"/>
        <v>1</v>
      </c>
      <c r="Q311" s="424">
        <f t="shared" si="460"/>
        <v>50.9</v>
      </c>
      <c r="R311" s="424">
        <f t="shared" si="461"/>
        <v>0</v>
      </c>
      <c r="S311" s="569"/>
      <c r="T311" s="250" t="e">
        <f>#REF!-#REF!=#REF!</f>
        <v>#REF!</v>
      </c>
      <c r="CG311" s="250"/>
      <c r="CJ311" s="38" t="b">
        <f t="shared" si="453"/>
        <v>1</v>
      </c>
      <c r="CT311" s="182">
        <f t="shared" si="391"/>
        <v>50.9</v>
      </c>
      <c r="CU311" s="38" t="b">
        <f t="shared" si="392"/>
        <v>1</v>
      </c>
    </row>
    <row r="312" spans="1:99" s="31" customFormat="1" hidden="1" x14ac:dyDescent="0.25">
      <c r="A312" s="196"/>
      <c r="B312" s="376" t="s">
        <v>19</v>
      </c>
      <c r="C312" s="376"/>
      <c r="D312" s="424"/>
      <c r="E312" s="424"/>
      <c r="F312" s="268"/>
      <c r="G312" s="424"/>
      <c r="H312" s="424"/>
      <c r="I312" s="424"/>
      <c r="J312" s="130"/>
      <c r="K312" s="424"/>
      <c r="L312" s="123"/>
      <c r="M312" s="154"/>
      <c r="N312" s="424"/>
      <c r="O312" s="424">
        <f t="shared" si="454"/>
        <v>0</v>
      </c>
      <c r="P312" s="122" t="e">
        <f t="shared" si="470"/>
        <v>#DIV/0!</v>
      </c>
      <c r="Q312" s="424">
        <f t="shared" si="460"/>
        <v>0</v>
      </c>
      <c r="R312" s="424">
        <f t="shared" si="461"/>
        <v>0</v>
      </c>
      <c r="S312" s="569"/>
      <c r="T312" s="250" t="e">
        <f>#REF!-#REF!=#REF!</f>
        <v>#REF!</v>
      </c>
      <c r="CG312" s="250"/>
      <c r="CJ312" s="38" t="b">
        <f t="shared" si="453"/>
        <v>1</v>
      </c>
      <c r="CT312" s="182">
        <f t="shared" ref="CT312:CT356" si="481">N312+O312</f>
        <v>0</v>
      </c>
      <c r="CU312" s="38" t="b">
        <f t="shared" ref="CU312:CU356" si="482">CT312=H312</f>
        <v>1</v>
      </c>
    </row>
    <row r="313" spans="1:99" s="31" customFormat="1" hidden="1" x14ac:dyDescent="0.25">
      <c r="A313" s="196"/>
      <c r="B313" s="417" t="s">
        <v>22</v>
      </c>
      <c r="C313" s="417"/>
      <c r="D313" s="423"/>
      <c r="E313" s="423"/>
      <c r="F313" s="278"/>
      <c r="G313" s="424"/>
      <c r="H313" s="424"/>
      <c r="I313" s="424"/>
      <c r="J313" s="429"/>
      <c r="K313" s="424"/>
      <c r="L313" s="195"/>
      <c r="M313" s="151"/>
      <c r="N313" s="424"/>
      <c r="O313" s="424">
        <f t="shared" si="454"/>
        <v>0</v>
      </c>
      <c r="P313" s="137" t="e">
        <f t="shared" si="470"/>
        <v>#DIV/0!</v>
      </c>
      <c r="Q313" s="424">
        <f t="shared" si="460"/>
        <v>0</v>
      </c>
      <c r="R313" s="424">
        <f t="shared" si="461"/>
        <v>0</v>
      </c>
      <c r="S313" s="569"/>
      <c r="T313" s="250" t="e">
        <f>#REF!-#REF!=#REF!</f>
        <v>#REF!</v>
      </c>
      <c r="CG313" s="250"/>
      <c r="CJ313" s="38" t="b">
        <f t="shared" si="453"/>
        <v>1</v>
      </c>
      <c r="CT313" s="182">
        <f t="shared" si="481"/>
        <v>0</v>
      </c>
      <c r="CU313" s="38" t="b">
        <f t="shared" si="482"/>
        <v>1</v>
      </c>
    </row>
    <row r="314" spans="1:99" s="31" customFormat="1" hidden="1" x14ac:dyDescent="0.25">
      <c r="A314" s="197"/>
      <c r="B314" s="376" t="s">
        <v>11</v>
      </c>
      <c r="C314" s="376"/>
      <c r="D314" s="424"/>
      <c r="E314" s="424"/>
      <c r="F314" s="268"/>
      <c r="G314" s="424"/>
      <c r="H314" s="424"/>
      <c r="I314" s="424"/>
      <c r="J314" s="130"/>
      <c r="K314" s="424"/>
      <c r="L314" s="123"/>
      <c r="M314" s="154"/>
      <c r="N314" s="424"/>
      <c r="O314" s="424">
        <f t="shared" si="454"/>
        <v>0</v>
      </c>
      <c r="P314" s="122" t="e">
        <f t="shared" si="470"/>
        <v>#DIV/0!</v>
      </c>
      <c r="Q314" s="424">
        <f t="shared" si="460"/>
        <v>0</v>
      </c>
      <c r="R314" s="424">
        <f t="shared" si="461"/>
        <v>0</v>
      </c>
      <c r="S314" s="570"/>
      <c r="T314" s="250" t="e">
        <f>#REF!-#REF!=#REF!</f>
        <v>#REF!</v>
      </c>
      <c r="CG314" s="250"/>
      <c r="CJ314" s="38" t="b">
        <f t="shared" si="453"/>
        <v>1</v>
      </c>
      <c r="CT314" s="182">
        <f t="shared" si="481"/>
        <v>0</v>
      </c>
      <c r="CU314" s="38" t="b">
        <f t="shared" si="482"/>
        <v>1</v>
      </c>
    </row>
    <row r="315" spans="1:99" s="31" customFormat="1" ht="69.75" hidden="1" x14ac:dyDescent="0.25">
      <c r="A315" s="200" t="s">
        <v>286</v>
      </c>
      <c r="B315" s="513" t="s">
        <v>287</v>
      </c>
      <c r="C315" s="155" t="s">
        <v>17</v>
      </c>
      <c r="D315" s="271">
        <f t="shared" ref="D315:I315" si="483">SUM(D316:D320)</f>
        <v>0</v>
      </c>
      <c r="E315" s="271">
        <f t="shared" si="483"/>
        <v>0</v>
      </c>
      <c r="F315" s="271">
        <f t="shared" si="483"/>
        <v>0</v>
      </c>
      <c r="G315" s="271">
        <f t="shared" si="483"/>
        <v>95.4</v>
      </c>
      <c r="H315" s="271">
        <f t="shared" si="483"/>
        <v>95.4</v>
      </c>
      <c r="I315" s="484">
        <f t="shared" si="483"/>
        <v>0</v>
      </c>
      <c r="J315" s="463">
        <f>I315/H315</f>
        <v>0</v>
      </c>
      <c r="K315" s="271">
        <f>SUM(K316:K320)</f>
        <v>0</v>
      </c>
      <c r="L315" s="121">
        <f>K315/H315</f>
        <v>0</v>
      </c>
      <c r="M315" s="174" t="e">
        <f t="shared" ref="M315:M344" si="484">K315/I315</f>
        <v>#DIV/0!</v>
      </c>
      <c r="N315" s="271">
        <f>SUM(N316:N320)</f>
        <v>95.4</v>
      </c>
      <c r="O315" s="271">
        <f t="shared" si="454"/>
        <v>0</v>
      </c>
      <c r="P315" s="150">
        <f t="shared" si="470"/>
        <v>1</v>
      </c>
      <c r="Q315" s="272">
        <f t="shared" si="460"/>
        <v>95.4</v>
      </c>
      <c r="R315" s="272">
        <f t="shared" si="461"/>
        <v>0</v>
      </c>
      <c r="S315" s="633"/>
      <c r="T315" s="250" t="e">
        <f>#REF!-#REF!=#REF!</f>
        <v>#REF!</v>
      </c>
      <c r="CG315" s="250"/>
      <c r="CJ315" s="250" t="b">
        <f t="shared" si="453"/>
        <v>1</v>
      </c>
      <c r="CT315" s="182">
        <f t="shared" si="481"/>
        <v>95.4</v>
      </c>
      <c r="CU315" s="38" t="b">
        <f t="shared" si="482"/>
        <v>1</v>
      </c>
    </row>
    <row r="316" spans="1:99" s="31" customFormat="1" ht="27" hidden="1" customHeight="1" x14ac:dyDescent="0.25">
      <c r="A316" s="196"/>
      <c r="B316" s="376" t="s">
        <v>84</v>
      </c>
      <c r="C316" s="376"/>
      <c r="D316" s="424"/>
      <c r="E316" s="424"/>
      <c r="F316" s="281"/>
      <c r="G316" s="424"/>
      <c r="H316" s="268"/>
      <c r="I316" s="425"/>
      <c r="J316" s="130"/>
      <c r="K316" s="125"/>
      <c r="L316" s="122"/>
      <c r="M316" s="154" t="e">
        <f t="shared" si="484"/>
        <v>#DIV/0!</v>
      </c>
      <c r="N316" s="424"/>
      <c r="O316" s="268">
        <f t="shared" si="454"/>
        <v>0</v>
      </c>
      <c r="P316" s="122" t="e">
        <f t="shared" si="470"/>
        <v>#DIV/0!</v>
      </c>
      <c r="Q316" s="424">
        <f t="shared" si="460"/>
        <v>0</v>
      </c>
      <c r="R316" s="268">
        <f t="shared" si="461"/>
        <v>0</v>
      </c>
      <c r="S316" s="634"/>
      <c r="T316" s="250" t="e">
        <f>#REF!-#REF!=#REF!</f>
        <v>#REF!</v>
      </c>
      <c r="CG316" s="250"/>
      <c r="CJ316" s="38" t="b">
        <f t="shared" si="453"/>
        <v>1</v>
      </c>
      <c r="CT316" s="182">
        <f t="shared" si="481"/>
        <v>0</v>
      </c>
      <c r="CU316" s="38" t="b">
        <f t="shared" si="482"/>
        <v>1</v>
      </c>
    </row>
    <row r="317" spans="1:99" s="31" customFormat="1" ht="27" hidden="1" customHeight="1" x14ac:dyDescent="0.25">
      <c r="A317" s="196"/>
      <c r="B317" s="376" t="s">
        <v>8</v>
      </c>
      <c r="C317" s="376"/>
      <c r="D317" s="424"/>
      <c r="E317" s="424"/>
      <c r="F317" s="281">
        <f>SUM(F318:F346)</f>
        <v>0</v>
      </c>
      <c r="G317" s="512">
        <v>95.4</v>
      </c>
      <c r="H317" s="512">
        <v>95.4</v>
      </c>
      <c r="I317" s="512"/>
      <c r="J317" s="129">
        <f t="shared" ref="J317:J345" si="485">I317/H317</f>
        <v>0</v>
      </c>
      <c r="K317" s="512"/>
      <c r="L317" s="122">
        <f t="shared" ref="L317:L345" si="486">K317/H317</f>
        <v>0</v>
      </c>
      <c r="M317" s="154" t="e">
        <f t="shared" si="484"/>
        <v>#DIV/0!</v>
      </c>
      <c r="N317" s="424">
        <f>H317</f>
        <v>95.4</v>
      </c>
      <c r="O317" s="424">
        <f t="shared" si="454"/>
        <v>0</v>
      </c>
      <c r="P317" s="123">
        <f t="shared" si="470"/>
        <v>1</v>
      </c>
      <c r="Q317" s="512">
        <f t="shared" si="460"/>
        <v>95.4</v>
      </c>
      <c r="R317" s="512">
        <f t="shared" si="461"/>
        <v>0</v>
      </c>
      <c r="S317" s="634"/>
      <c r="T317" s="250" t="e">
        <f>#REF!-#REF!=#REF!</f>
        <v>#REF!</v>
      </c>
      <c r="CG317" s="250"/>
      <c r="CJ317" s="38" t="b">
        <f t="shared" si="453"/>
        <v>1</v>
      </c>
      <c r="CT317" s="182">
        <f t="shared" si="481"/>
        <v>95.4</v>
      </c>
      <c r="CU317" s="38" t="b">
        <f t="shared" si="482"/>
        <v>1</v>
      </c>
    </row>
    <row r="318" spans="1:99" s="31" customFormat="1" ht="27" hidden="1" customHeight="1" x14ac:dyDescent="0.25">
      <c r="A318" s="196"/>
      <c r="B318" s="376" t="s">
        <v>19</v>
      </c>
      <c r="C318" s="376"/>
      <c r="D318" s="424"/>
      <c r="E318" s="424"/>
      <c r="F318" s="268"/>
      <c r="G318" s="424"/>
      <c r="H318" s="424"/>
      <c r="I318" s="425"/>
      <c r="J318" s="129" t="e">
        <f t="shared" si="485"/>
        <v>#DIV/0!</v>
      </c>
      <c r="K318" s="424"/>
      <c r="L318" s="122" t="e">
        <f t="shared" si="486"/>
        <v>#DIV/0!</v>
      </c>
      <c r="M318" s="154" t="e">
        <f t="shared" si="484"/>
        <v>#DIV/0!</v>
      </c>
      <c r="N318" s="424"/>
      <c r="O318" s="424">
        <f t="shared" si="454"/>
        <v>0</v>
      </c>
      <c r="P318" s="122" t="e">
        <f t="shared" si="470"/>
        <v>#DIV/0!</v>
      </c>
      <c r="Q318" s="424">
        <f t="shared" si="460"/>
        <v>0</v>
      </c>
      <c r="R318" s="424">
        <f t="shared" si="461"/>
        <v>0</v>
      </c>
      <c r="S318" s="634"/>
      <c r="T318" s="250" t="e">
        <f>#REF!-#REF!=#REF!</f>
        <v>#REF!</v>
      </c>
      <c r="CG318" s="250"/>
      <c r="CJ318" s="38" t="b">
        <f t="shared" si="453"/>
        <v>1</v>
      </c>
      <c r="CT318" s="182">
        <f t="shared" si="481"/>
        <v>0</v>
      </c>
      <c r="CU318" s="38" t="b">
        <f t="shared" si="482"/>
        <v>1</v>
      </c>
    </row>
    <row r="319" spans="1:99" s="31" customFormat="1" ht="27" hidden="1" customHeight="1" x14ac:dyDescent="0.25">
      <c r="A319" s="196"/>
      <c r="B319" s="417" t="s">
        <v>22</v>
      </c>
      <c r="C319" s="417"/>
      <c r="D319" s="423"/>
      <c r="E319" s="423"/>
      <c r="F319" s="278"/>
      <c r="G319" s="423"/>
      <c r="H319" s="278"/>
      <c r="I319" s="426"/>
      <c r="J319" s="129" t="e">
        <f t="shared" si="485"/>
        <v>#DIV/0!</v>
      </c>
      <c r="K319" s="423"/>
      <c r="L319" s="122" t="e">
        <f t="shared" si="486"/>
        <v>#DIV/0!</v>
      </c>
      <c r="M319" s="154" t="e">
        <f t="shared" si="484"/>
        <v>#DIV/0!</v>
      </c>
      <c r="N319" s="423"/>
      <c r="O319" s="278">
        <f t="shared" si="454"/>
        <v>0</v>
      </c>
      <c r="P319" s="137" t="e">
        <f t="shared" si="470"/>
        <v>#DIV/0!</v>
      </c>
      <c r="Q319" s="423">
        <f t="shared" si="460"/>
        <v>0</v>
      </c>
      <c r="R319" s="278">
        <f t="shared" si="461"/>
        <v>0</v>
      </c>
      <c r="S319" s="634"/>
      <c r="T319" s="250" t="e">
        <f>#REF!-#REF!=#REF!</f>
        <v>#REF!</v>
      </c>
      <c r="CG319" s="250"/>
      <c r="CJ319" s="38" t="b">
        <f t="shared" si="453"/>
        <v>1</v>
      </c>
      <c r="CT319" s="182">
        <f t="shared" si="481"/>
        <v>0</v>
      </c>
      <c r="CU319" s="38" t="b">
        <f t="shared" si="482"/>
        <v>1</v>
      </c>
    </row>
    <row r="320" spans="1:99" s="31" customFormat="1" ht="27" hidden="1" customHeight="1" x14ac:dyDescent="0.25">
      <c r="A320" s="197"/>
      <c r="B320" s="376" t="s">
        <v>11</v>
      </c>
      <c r="C320" s="376"/>
      <c r="D320" s="424"/>
      <c r="E320" s="424"/>
      <c r="F320" s="268"/>
      <c r="G320" s="424"/>
      <c r="H320" s="268"/>
      <c r="I320" s="425"/>
      <c r="J320" s="129" t="e">
        <f t="shared" si="485"/>
        <v>#DIV/0!</v>
      </c>
      <c r="K320" s="424"/>
      <c r="L320" s="122" t="e">
        <f t="shared" si="486"/>
        <v>#DIV/0!</v>
      </c>
      <c r="M320" s="154" t="e">
        <f t="shared" si="484"/>
        <v>#DIV/0!</v>
      </c>
      <c r="N320" s="424"/>
      <c r="O320" s="268">
        <f t="shared" si="454"/>
        <v>0</v>
      </c>
      <c r="P320" s="137" t="e">
        <f t="shared" ref="P320:P344" si="487">N320/H320</f>
        <v>#DIV/0!</v>
      </c>
      <c r="Q320" s="424">
        <f t="shared" si="460"/>
        <v>0</v>
      </c>
      <c r="R320" s="268">
        <f t="shared" si="461"/>
        <v>0</v>
      </c>
      <c r="S320" s="635"/>
      <c r="T320" s="250" t="e">
        <f>#REF!-#REF!=#REF!</f>
        <v>#REF!</v>
      </c>
      <c r="CG320" s="250"/>
      <c r="CJ320" s="38" t="b">
        <f t="shared" si="453"/>
        <v>1</v>
      </c>
      <c r="CT320" s="182">
        <f t="shared" si="481"/>
        <v>0</v>
      </c>
      <c r="CU320" s="38" t="b">
        <f t="shared" si="482"/>
        <v>1</v>
      </c>
    </row>
    <row r="321" spans="1:99" s="31" customFormat="1" ht="87" customHeight="1" x14ac:dyDescent="0.25">
      <c r="A321" s="193" t="s">
        <v>422</v>
      </c>
      <c r="B321" s="141" t="s">
        <v>451</v>
      </c>
      <c r="C321" s="141" t="s">
        <v>17</v>
      </c>
      <c r="D321" s="547"/>
      <c r="E321" s="547"/>
      <c r="F321" s="268"/>
      <c r="G321" s="547">
        <f>SUM(G322:G326)</f>
        <v>0</v>
      </c>
      <c r="H321" s="547">
        <f>SUM(H322:H326)</f>
        <v>634.70000000000005</v>
      </c>
      <c r="I321" s="548"/>
      <c r="J321" s="129">
        <f t="shared" si="485"/>
        <v>0</v>
      </c>
      <c r="K321" s="547"/>
      <c r="L321" s="122">
        <f t="shared" si="486"/>
        <v>0</v>
      </c>
      <c r="M321" s="154" t="e">
        <f t="shared" si="484"/>
        <v>#DIV/0!</v>
      </c>
      <c r="N321" s="547">
        <f>SUM(N322:N326)</f>
        <v>634.70000000000005</v>
      </c>
      <c r="O321" s="268">
        <f t="shared" ref="O321:O344" si="488">H321-N321</f>
        <v>0</v>
      </c>
      <c r="P321" s="123">
        <f t="shared" si="487"/>
        <v>1</v>
      </c>
      <c r="Q321" s="547"/>
      <c r="R321" s="268"/>
      <c r="S321" s="554"/>
      <c r="T321" s="250"/>
      <c r="CG321" s="250"/>
      <c r="CJ321" s="38"/>
      <c r="CT321" s="182"/>
      <c r="CU321" s="38"/>
    </row>
    <row r="322" spans="1:99" s="31" customFormat="1" ht="30.75" customHeight="1" x14ac:dyDescent="0.25">
      <c r="A322" s="196"/>
      <c r="B322" s="553" t="s">
        <v>84</v>
      </c>
      <c r="C322" s="553"/>
      <c r="D322" s="547"/>
      <c r="E322" s="547"/>
      <c r="F322" s="268"/>
      <c r="G322" s="547">
        <f>G328+G334</f>
        <v>0</v>
      </c>
      <c r="H322" s="547">
        <f>H328+H334</f>
        <v>0</v>
      </c>
      <c r="I322" s="547">
        <f>I328+I334</f>
        <v>0</v>
      </c>
      <c r="J322" s="129" t="e">
        <f t="shared" si="485"/>
        <v>#DIV/0!</v>
      </c>
      <c r="K322" s="547">
        <f>K328+K334</f>
        <v>0</v>
      </c>
      <c r="L322" s="122" t="e">
        <f t="shared" si="486"/>
        <v>#DIV/0!</v>
      </c>
      <c r="M322" s="154" t="e">
        <f t="shared" si="484"/>
        <v>#DIV/0!</v>
      </c>
      <c r="N322" s="547">
        <f>N328+N334</f>
        <v>0</v>
      </c>
      <c r="O322" s="268">
        <f t="shared" si="488"/>
        <v>0</v>
      </c>
      <c r="P322" s="137" t="e">
        <f t="shared" si="487"/>
        <v>#DIV/0!</v>
      </c>
      <c r="Q322" s="547"/>
      <c r="R322" s="268"/>
      <c r="S322" s="555"/>
      <c r="T322" s="250"/>
      <c r="CG322" s="250"/>
      <c r="CJ322" s="38"/>
      <c r="CT322" s="182"/>
      <c r="CU322" s="38"/>
    </row>
    <row r="323" spans="1:99" s="31" customFormat="1" ht="30.75" customHeight="1" x14ac:dyDescent="0.25">
      <c r="A323" s="196"/>
      <c r="B323" s="553" t="s">
        <v>8</v>
      </c>
      <c r="C323" s="553"/>
      <c r="D323" s="547"/>
      <c r="E323" s="547"/>
      <c r="F323" s="268"/>
      <c r="G323" s="547">
        <f>G329+G335+G341</f>
        <v>0</v>
      </c>
      <c r="H323" s="547">
        <f>H329+H335+H341</f>
        <v>634.70000000000005</v>
      </c>
      <c r="I323" s="547">
        <f>I329+I335+I341</f>
        <v>0</v>
      </c>
      <c r="J323" s="129">
        <f t="shared" si="485"/>
        <v>0</v>
      </c>
      <c r="K323" s="547">
        <f>K329+K335+K341</f>
        <v>0</v>
      </c>
      <c r="L323" s="122">
        <f t="shared" si="486"/>
        <v>0</v>
      </c>
      <c r="M323" s="154" t="e">
        <f t="shared" si="484"/>
        <v>#DIV/0!</v>
      </c>
      <c r="N323" s="547">
        <f>N329+N335+N341</f>
        <v>634.70000000000005</v>
      </c>
      <c r="O323" s="268">
        <f t="shared" si="488"/>
        <v>0</v>
      </c>
      <c r="P323" s="195">
        <f t="shared" si="487"/>
        <v>1</v>
      </c>
      <c r="Q323" s="547"/>
      <c r="R323" s="268"/>
      <c r="S323" s="555"/>
      <c r="T323" s="250"/>
      <c r="CG323" s="250"/>
      <c r="CJ323" s="38"/>
      <c r="CT323" s="182"/>
      <c r="CU323" s="38"/>
    </row>
    <row r="324" spans="1:99" s="31" customFormat="1" ht="30.75" customHeight="1" x14ac:dyDescent="0.25">
      <c r="A324" s="196"/>
      <c r="B324" s="553" t="s">
        <v>19</v>
      </c>
      <c r="C324" s="553"/>
      <c r="D324" s="547"/>
      <c r="E324" s="547"/>
      <c r="F324" s="268"/>
      <c r="G324" s="547">
        <f t="shared" ref="G324:I326" si="489">G330+G336</f>
        <v>0</v>
      </c>
      <c r="H324" s="547">
        <f t="shared" si="489"/>
        <v>0</v>
      </c>
      <c r="I324" s="547">
        <f t="shared" si="489"/>
        <v>0</v>
      </c>
      <c r="J324" s="129" t="e">
        <f t="shared" si="485"/>
        <v>#DIV/0!</v>
      </c>
      <c r="K324" s="547">
        <f>K330+K336</f>
        <v>0</v>
      </c>
      <c r="L324" s="122" t="e">
        <f t="shared" si="486"/>
        <v>#DIV/0!</v>
      </c>
      <c r="M324" s="154" t="e">
        <f t="shared" si="484"/>
        <v>#DIV/0!</v>
      </c>
      <c r="N324" s="547">
        <f>N330+N336</f>
        <v>0</v>
      </c>
      <c r="O324" s="268">
        <f t="shared" si="488"/>
        <v>0</v>
      </c>
      <c r="P324" s="137" t="e">
        <f t="shared" si="487"/>
        <v>#DIV/0!</v>
      </c>
      <c r="Q324" s="547"/>
      <c r="R324" s="268"/>
      <c r="S324" s="555"/>
      <c r="T324" s="250"/>
      <c r="CG324" s="250"/>
      <c r="CJ324" s="38"/>
      <c r="CT324" s="182"/>
      <c r="CU324" s="38"/>
    </row>
    <row r="325" spans="1:99" s="31" customFormat="1" ht="30.75" customHeight="1" x14ac:dyDescent="0.25">
      <c r="A325" s="196"/>
      <c r="B325" s="541" t="s">
        <v>22</v>
      </c>
      <c r="C325" s="553"/>
      <c r="D325" s="547"/>
      <c r="E325" s="547"/>
      <c r="F325" s="268"/>
      <c r="G325" s="547">
        <f t="shared" si="489"/>
        <v>0</v>
      </c>
      <c r="H325" s="547">
        <f t="shared" si="489"/>
        <v>0</v>
      </c>
      <c r="I325" s="547">
        <f t="shared" si="489"/>
        <v>0</v>
      </c>
      <c r="J325" s="129" t="e">
        <f t="shared" si="485"/>
        <v>#DIV/0!</v>
      </c>
      <c r="K325" s="547">
        <f>K331+K337</f>
        <v>0</v>
      </c>
      <c r="L325" s="122" t="e">
        <f t="shared" si="486"/>
        <v>#DIV/0!</v>
      </c>
      <c r="M325" s="154" t="e">
        <f t="shared" si="484"/>
        <v>#DIV/0!</v>
      </c>
      <c r="N325" s="547">
        <f>N331+N337</f>
        <v>0</v>
      </c>
      <c r="O325" s="268">
        <f t="shared" si="488"/>
        <v>0</v>
      </c>
      <c r="P325" s="137" t="e">
        <f t="shared" si="487"/>
        <v>#DIV/0!</v>
      </c>
      <c r="Q325" s="547"/>
      <c r="R325" s="268"/>
      <c r="S325" s="555"/>
      <c r="T325" s="250"/>
      <c r="CG325" s="250"/>
      <c r="CJ325" s="38"/>
      <c r="CT325" s="182"/>
      <c r="CU325" s="38"/>
    </row>
    <row r="326" spans="1:99" s="31" customFormat="1" ht="30.75" customHeight="1" x14ac:dyDescent="0.25">
      <c r="A326" s="197"/>
      <c r="B326" s="553" t="s">
        <v>11</v>
      </c>
      <c r="C326" s="553"/>
      <c r="D326" s="547"/>
      <c r="E326" s="547"/>
      <c r="F326" s="268"/>
      <c r="G326" s="547">
        <f t="shared" si="489"/>
        <v>0</v>
      </c>
      <c r="H326" s="547">
        <f t="shared" si="489"/>
        <v>0</v>
      </c>
      <c r="I326" s="547">
        <f t="shared" si="489"/>
        <v>0</v>
      </c>
      <c r="J326" s="129" t="e">
        <f t="shared" si="485"/>
        <v>#DIV/0!</v>
      </c>
      <c r="K326" s="547">
        <f>K332+K338</f>
        <v>0</v>
      </c>
      <c r="L326" s="122" t="e">
        <f t="shared" si="486"/>
        <v>#DIV/0!</v>
      </c>
      <c r="M326" s="154" t="e">
        <f t="shared" si="484"/>
        <v>#DIV/0!</v>
      </c>
      <c r="N326" s="547">
        <f>N332+N338</f>
        <v>0</v>
      </c>
      <c r="O326" s="268">
        <f t="shared" si="488"/>
        <v>0</v>
      </c>
      <c r="P326" s="137" t="e">
        <f t="shared" si="487"/>
        <v>#DIV/0!</v>
      </c>
      <c r="Q326" s="547"/>
      <c r="R326" s="268"/>
      <c r="S326" s="556"/>
      <c r="T326" s="250"/>
      <c r="CG326" s="250"/>
      <c r="CJ326" s="38"/>
      <c r="CT326" s="182"/>
      <c r="CU326" s="38"/>
    </row>
    <row r="327" spans="1:99" s="31" customFormat="1" ht="261" customHeight="1" x14ac:dyDescent="0.25">
      <c r="A327" s="196" t="s">
        <v>423</v>
      </c>
      <c r="B327" s="141" t="s">
        <v>435</v>
      </c>
      <c r="C327" s="141" t="s">
        <v>17</v>
      </c>
      <c r="D327" s="424"/>
      <c r="E327" s="424"/>
      <c r="F327" s="268"/>
      <c r="G327" s="424">
        <f>SUM(G328:G332)</f>
        <v>0</v>
      </c>
      <c r="H327" s="424">
        <f>SUM(H328:H332)</f>
        <v>488.35</v>
      </c>
      <c r="I327" s="424">
        <f>SUM(I328:I332)</f>
        <v>0</v>
      </c>
      <c r="J327" s="129">
        <f t="shared" si="485"/>
        <v>0</v>
      </c>
      <c r="K327" s="424">
        <f>SUM(K328:K332)</f>
        <v>0</v>
      </c>
      <c r="L327" s="122">
        <f t="shared" si="486"/>
        <v>0</v>
      </c>
      <c r="M327" s="154" t="e">
        <f t="shared" si="484"/>
        <v>#DIV/0!</v>
      </c>
      <c r="N327" s="424">
        <f>SUM(N328:N332)</f>
        <v>488.35</v>
      </c>
      <c r="O327" s="268">
        <f t="shared" si="488"/>
        <v>0</v>
      </c>
      <c r="P327" s="195">
        <f t="shared" si="487"/>
        <v>1</v>
      </c>
      <c r="Q327" s="424"/>
      <c r="R327" s="268"/>
      <c r="S327" s="420" t="s">
        <v>434</v>
      </c>
      <c r="T327" s="250"/>
      <c r="CG327" s="250"/>
      <c r="CJ327" s="38"/>
      <c r="CT327" s="182"/>
      <c r="CU327" s="38"/>
    </row>
    <row r="328" spans="1:99" s="31" customFormat="1" ht="27" customHeight="1" x14ac:dyDescent="0.25">
      <c r="A328" s="196"/>
      <c r="B328" s="376" t="s">
        <v>84</v>
      </c>
      <c r="C328" s="376"/>
      <c r="D328" s="424"/>
      <c r="E328" s="424"/>
      <c r="F328" s="268"/>
      <c r="G328" s="424"/>
      <c r="H328" s="424"/>
      <c r="I328" s="425"/>
      <c r="J328" s="129" t="e">
        <f t="shared" si="485"/>
        <v>#DIV/0!</v>
      </c>
      <c r="K328" s="424"/>
      <c r="L328" s="122" t="e">
        <f t="shared" si="486"/>
        <v>#DIV/0!</v>
      </c>
      <c r="M328" s="154" t="e">
        <f t="shared" si="484"/>
        <v>#DIV/0!</v>
      </c>
      <c r="N328" s="424"/>
      <c r="O328" s="268">
        <f t="shared" si="488"/>
        <v>0</v>
      </c>
      <c r="P328" s="137" t="e">
        <f t="shared" si="487"/>
        <v>#DIV/0!</v>
      </c>
      <c r="Q328" s="424"/>
      <c r="R328" s="268"/>
      <c r="S328" s="456"/>
      <c r="T328" s="250"/>
      <c r="CG328" s="250"/>
      <c r="CJ328" s="38"/>
      <c r="CT328" s="182"/>
      <c r="CU328" s="38"/>
    </row>
    <row r="329" spans="1:99" s="31" customFormat="1" ht="27" customHeight="1" x14ac:dyDescent="0.25">
      <c r="A329" s="196"/>
      <c r="B329" s="376" t="s">
        <v>8</v>
      </c>
      <c r="C329" s="376"/>
      <c r="D329" s="424"/>
      <c r="E329" s="424"/>
      <c r="F329" s="268"/>
      <c r="G329" s="424"/>
      <c r="H329" s="424">
        <v>488.35</v>
      </c>
      <c r="I329" s="425"/>
      <c r="J329" s="129">
        <f t="shared" si="485"/>
        <v>0</v>
      </c>
      <c r="K329" s="424"/>
      <c r="L329" s="122">
        <f t="shared" si="486"/>
        <v>0</v>
      </c>
      <c r="M329" s="154" t="e">
        <f t="shared" si="484"/>
        <v>#DIV/0!</v>
      </c>
      <c r="N329" s="424">
        <v>488.35</v>
      </c>
      <c r="O329" s="268">
        <f t="shared" si="488"/>
        <v>0</v>
      </c>
      <c r="P329" s="195">
        <f t="shared" si="487"/>
        <v>1</v>
      </c>
      <c r="Q329" s="424"/>
      <c r="R329" s="268"/>
      <c r="S329" s="456"/>
      <c r="T329" s="250"/>
      <c r="CG329" s="250"/>
      <c r="CJ329" s="38"/>
      <c r="CT329" s="182"/>
      <c r="CU329" s="38"/>
    </row>
    <row r="330" spans="1:99" s="31" customFormat="1" ht="27" customHeight="1" x14ac:dyDescent="0.25">
      <c r="A330" s="196"/>
      <c r="B330" s="376" t="s">
        <v>19</v>
      </c>
      <c r="C330" s="376"/>
      <c r="D330" s="424"/>
      <c r="E330" s="424"/>
      <c r="F330" s="268"/>
      <c r="G330" s="424"/>
      <c r="H330" s="424"/>
      <c r="I330" s="425"/>
      <c r="J330" s="129" t="e">
        <f t="shared" si="485"/>
        <v>#DIV/0!</v>
      </c>
      <c r="K330" s="424"/>
      <c r="L330" s="122" t="e">
        <f t="shared" si="486"/>
        <v>#DIV/0!</v>
      </c>
      <c r="M330" s="154" t="e">
        <f t="shared" si="484"/>
        <v>#DIV/0!</v>
      </c>
      <c r="N330" s="424"/>
      <c r="O330" s="268">
        <f t="shared" si="488"/>
        <v>0</v>
      </c>
      <c r="P330" s="137" t="e">
        <f t="shared" si="487"/>
        <v>#DIV/0!</v>
      </c>
      <c r="Q330" s="424"/>
      <c r="R330" s="268"/>
      <c r="S330" s="456"/>
      <c r="T330" s="250"/>
      <c r="CG330" s="250"/>
      <c r="CJ330" s="38"/>
      <c r="CT330" s="182"/>
      <c r="CU330" s="38"/>
    </row>
    <row r="331" spans="1:99" s="31" customFormat="1" ht="27" customHeight="1" x14ac:dyDescent="0.25">
      <c r="A331" s="196"/>
      <c r="B331" s="417" t="s">
        <v>22</v>
      </c>
      <c r="C331" s="376"/>
      <c r="D331" s="424"/>
      <c r="E331" s="424"/>
      <c r="F331" s="268"/>
      <c r="G331" s="424"/>
      <c r="H331" s="424"/>
      <c r="I331" s="425"/>
      <c r="J331" s="129" t="e">
        <f t="shared" si="485"/>
        <v>#DIV/0!</v>
      </c>
      <c r="K331" s="424"/>
      <c r="L331" s="122" t="e">
        <f t="shared" si="486"/>
        <v>#DIV/0!</v>
      </c>
      <c r="M331" s="154" t="e">
        <f t="shared" si="484"/>
        <v>#DIV/0!</v>
      </c>
      <c r="N331" s="424"/>
      <c r="O331" s="268">
        <f t="shared" si="488"/>
        <v>0</v>
      </c>
      <c r="P331" s="137" t="e">
        <f t="shared" si="487"/>
        <v>#DIV/0!</v>
      </c>
      <c r="Q331" s="424"/>
      <c r="R331" s="268"/>
      <c r="S331" s="456"/>
      <c r="T331" s="250"/>
      <c r="CG331" s="250"/>
      <c r="CJ331" s="38"/>
      <c r="CT331" s="182"/>
      <c r="CU331" s="38"/>
    </row>
    <row r="332" spans="1:99" s="31" customFormat="1" ht="27" customHeight="1" x14ac:dyDescent="0.25">
      <c r="A332" s="197"/>
      <c r="B332" s="376" t="s">
        <v>11</v>
      </c>
      <c r="C332" s="376"/>
      <c r="D332" s="424"/>
      <c r="E332" s="424"/>
      <c r="F332" s="268"/>
      <c r="G332" s="424"/>
      <c r="H332" s="424"/>
      <c r="I332" s="425"/>
      <c r="J332" s="129" t="e">
        <f t="shared" si="485"/>
        <v>#DIV/0!</v>
      </c>
      <c r="K332" s="424"/>
      <c r="L332" s="122" t="e">
        <f t="shared" si="486"/>
        <v>#DIV/0!</v>
      </c>
      <c r="M332" s="154" t="e">
        <f t="shared" si="484"/>
        <v>#DIV/0!</v>
      </c>
      <c r="N332" s="424"/>
      <c r="O332" s="268">
        <f t="shared" si="488"/>
        <v>0</v>
      </c>
      <c r="P332" s="137" t="e">
        <f t="shared" si="487"/>
        <v>#DIV/0!</v>
      </c>
      <c r="Q332" s="424"/>
      <c r="R332" s="268"/>
      <c r="S332" s="457"/>
      <c r="T332" s="250"/>
      <c r="CG332" s="250"/>
      <c r="CJ332" s="38"/>
      <c r="CT332" s="182"/>
      <c r="CU332" s="38"/>
    </row>
    <row r="333" spans="1:99" s="31" customFormat="1" ht="276" customHeight="1" x14ac:dyDescent="0.25">
      <c r="A333" s="196" t="s">
        <v>424</v>
      </c>
      <c r="B333" s="141" t="s">
        <v>446</v>
      </c>
      <c r="C333" s="141" t="s">
        <v>17</v>
      </c>
      <c r="D333" s="424"/>
      <c r="E333" s="424"/>
      <c r="F333" s="268"/>
      <c r="G333" s="424">
        <f>SUM(G334:G338)</f>
        <v>0</v>
      </c>
      <c r="H333" s="424">
        <f>SUM(H334:H338)</f>
        <v>95.44</v>
      </c>
      <c r="I333" s="424">
        <f>SUM(I334:I338)</f>
        <v>0</v>
      </c>
      <c r="J333" s="129">
        <f t="shared" si="485"/>
        <v>0</v>
      </c>
      <c r="K333" s="424">
        <f>SUM(K334:K338)</f>
        <v>0</v>
      </c>
      <c r="L333" s="122">
        <f t="shared" si="486"/>
        <v>0</v>
      </c>
      <c r="M333" s="154" t="e">
        <f t="shared" si="484"/>
        <v>#DIV/0!</v>
      </c>
      <c r="N333" s="424">
        <f>SUM(N334:N338)</f>
        <v>95.44</v>
      </c>
      <c r="O333" s="268">
        <f t="shared" si="488"/>
        <v>0</v>
      </c>
      <c r="P333" s="195">
        <f t="shared" si="487"/>
        <v>1</v>
      </c>
      <c r="Q333" s="424"/>
      <c r="R333" s="268"/>
      <c r="S333" s="420" t="s">
        <v>447</v>
      </c>
      <c r="T333" s="250"/>
      <c r="CG333" s="250"/>
      <c r="CJ333" s="38"/>
      <c r="CT333" s="182"/>
      <c r="CU333" s="38"/>
    </row>
    <row r="334" spans="1:99" s="31" customFormat="1" ht="27" customHeight="1" x14ac:dyDescent="0.25">
      <c r="A334" s="196"/>
      <c r="B334" s="376" t="s">
        <v>84</v>
      </c>
      <c r="C334" s="376"/>
      <c r="D334" s="424"/>
      <c r="E334" s="424"/>
      <c r="F334" s="268"/>
      <c r="G334" s="424"/>
      <c r="H334" s="424"/>
      <c r="I334" s="425"/>
      <c r="J334" s="129" t="e">
        <f t="shared" si="485"/>
        <v>#DIV/0!</v>
      </c>
      <c r="K334" s="424"/>
      <c r="L334" s="122" t="e">
        <f t="shared" si="486"/>
        <v>#DIV/0!</v>
      </c>
      <c r="M334" s="154" t="e">
        <f t="shared" si="484"/>
        <v>#DIV/0!</v>
      </c>
      <c r="N334" s="424"/>
      <c r="O334" s="268">
        <f t="shared" si="488"/>
        <v>0</v>
      </c>
      <c r="P334" s="137" t="e">
        <f t="shared" si="487"/>
        <v>#DIV/0!</v>
      </c>
      <c r="Q334" s="424"/>
      <c r="R334" s="268"/>
      <c r="S334" s="456"/>
      <c r="T334" s="250"/>
      <c r="CG334" s="250"/>
      <c r="CJ334" s="38"/>
      <c r="CT334" s="182"/>
      <c r="CU334" s="38"/>
    </row>
    <row r="335" spans="1:99" s="31" customFormat="1" ht="27" customHeight="1" x14ac:dyDescent="0.25">
      <c r="A335" s="196"/>
      <c r="B335" s="376" t="s">
        <v>8</v>
      </c>
      <c r="C335" s="376"/>
      <c r="D335" s="424"/>
      <c r="E335" s="424"/>
      <c r="F335" s="268"/>
      <c r="G335" s="424"/>
      <c r="H335" s="424">
        <f>47.72+47.72</f>
        <v>95.44</v>
      </c>
      <c r="I335" s="425"/>
      <c r="J335" s="129">
        <f t="shared" si="485"/>
        <v>0</v>
      </c>
      <c r="K335" s="424"/>
      <c r="L335" s="122">
        <f t="shared" si="486"/>
        <v>0</v>
      </c>
      <c r="M335" s="154" t="e">
        <f t="shared" si="484"/>
        <v>#DIV/0!</v>
      </c>
      <c r="N335" s="424">
        <f>47.72+47.72</f>
        <v>95.44</v>
      </c>
      <c r="O335" s="268">
        <f t="shared" si="488"/>
        <v>0</v>
      </c>
      <c r="P335" s="195">
        <f t="shared" si="487"/>
        <v>1</v>
      </c>
      <c r="Q335" s="424"/>
      <c r="R335" s="268"/>
      <c r="S335" s="456"/>
      <c r="T335" s="250"/>
      <c r="CG335" s="250"/>
      <c r="CJ335" s="38"/>
      <c r="CT335" s="182"/>
      <c r="CU335" s="38"/>
    </row>
    <row r="336" spans="1:99" s="31" customFormat="1" ht="27" customHeight="1" x14ac:dyDescent="0.25">
      <c r="A336" s="196"/>
      <c r="B336" s="376" t="s">
        <v>19</v>
      </c>
      <c r="C336" s="376"/>
      <c r="D336" s="424"/>
      <c r="E336" s="424"/>
      <c r="F336" s="268"/>
      <c r="G336" s="424"/>
      <c r="H336" s="424"/>
      <c r="I336" s="425"/>
      <c r="J336" s="129" t="e">
        <f t="shared" si="485"/>
        <v>#DIV/0!</v>
      </c>
      <c r="K336" s="424"/>
      <c r="L336" s="122" t="e">
        <f t="shared" si="486"/>
        <v>#DIV/0!</v>
      </c>
      <c r="M336" s="154" t="e">
        <f t="shared" si="484"/>
        <v>#DIV/0!</v>
      </c>
      <c r="N336" s="424"/>
      <c r="O336" s="268">
        <f t="shared" si="488"/>
        <v>0</v>
      </c>
      <c r="P336" s="137" t="e">
        <f t="shared" si="487"/>
        <v>#DIV/0!</v>
      </c>
      <c r="Q336" s="424"/>
      <c r="R336" s="268"/>
      <c r="S336" s="456"/>
      <c r="T336" s="250"/>
      <c r="CG336" s="250"/>
      <c r="CJ336" s="38"/>
      <c r="CT336" s="182"/>
      <c r="CU336" s="38"/>
    </row>
    <row r="337" spans="1:99" s="31" customFormat="1" ht="27" customHeight="1" x14ac:dyDescent="0.25">
      <c r="A337" s="196"/>
      <c r="B337" s="417" t="s">
        <v>22</v>
      </c>
      <c r="C337" s="376"/>
      <c r="D337" s="424"/>
      <c r="E337" s="424"/>
      <c r="F337" s="268"/>
      <c r="G337" s="424"/>
      <c r="H337" s="424"/>
      <c r="I337" s="425"/>
      <c r="J337" s="129" t="e">
        <f t="shared" si="485"/>
        <v>#DIV/0!</v>
      </c>
      <c r="K337" s="424"/>
      <c r="L337" s="122" t="e">
        <f t="shared" si="486"/>
        <v>#DIV/0!</v>
      </c>
      <c r="M337" s="154" t="e">
        <f t="shared" si="484"/>
        <v>#DIV/0!</v>
      </c>
      <c r="N337" s="424"/>
      <c r="O337" s="268">
        <f t="shared" si="488"/>
        <v>0</v>
      </c>
      <c r="P337" s="137" t="e">
        <f t="shared" si="487"/>
        <v>#DIV/0!</v>
      </c>
      <c r="Q337" s="424"/>
      <c r="R337" s="268"/>
      <c r="S337" s="456"/>
      <c r="T337" s="250"/>
      <c r="CG337" s="250"/>
      <c r="CJ337" s="38"/>
      <c r="CT337" s="182"/>
      <c r="CU337" s="38"/>
    </row>
    <row r="338" spans="1:99" s="31" customFormat="1" ht="27" customHeight="1" x14ac:dyDescent="0.25">
      <c r="A338" s="196"/>
      <c r="B338" s="376" t="s">
        <v>11</v>
      </c>
      <c r="C338" s="376"/>
      <c r="D338" s="424"/>
      <c r="E338" s="424"/>
      <c r="F338" s="268"/>
      <c r="G338" s="424"/>
      <c r="H338" s="268"/>
      <c r="I338" s="425"/>
      <c r="J338" s="129" t="e">
        <f t="shared" si="485"/>
        <v>#DIV/0!</v>
      </c>
      <c r="K338" s="424"/>
      <c r="L338" s="122" t="e">
        <f t="shared" si="486"/>
        <v>#DIV/0!</v>
      </c>
      <c r="M338" s="154" t="e">
        <f t="shared" si="484"/>
        <v>#DIV/0!</v>
      </c>
      <c r="N338" s="424"/>
      <c r="O338" s="268">
        <f t="shared" si="488"/>
        <v>0</v>
      </c>
      <c r="P338" s="137" t="e">
        <f t="shared" si="487"/>
        <v>#DIV/0!</v>
      </c>
      <c r="Q338" s="424"/>
      <c r="R338" s="268"/>
      <c r="S338" s="456"/>
      <c r="T338" s="250"/>
      <c r="CG338" s="250"/>
      <c r="CJ338" s="38"/>
      <c r="CT338" s="182"/>
      <c r="CU338" s="38"/>
    </row>
    <row r="339" spans="1:99" s="31" customFormat="1" ht="69.75" x14ac:dyDescent="0.25">
      <c r="A339" s="193" t="s">
        <v>448</v>
      </c>
      <c r="B339" s="141" t="s">
        <v>449</v>
      </c>
      <c r="C339" s="141" t="s">
        <v>17</v>
      </c>
      <c r="D339" s="424"/>
      <c r="E339" s="424"/>
      <c r="F339" s="268"/>
      <c r="G339" s="424">
        <f>SUM(G340:G344)</f>
        <v>0</v>
      </c>
      <c r="H339" s="424">
        <f>SUM(H340:H344)</f>
        <v>50.91</v>
      </c>
      <c r="I339" s="424">
        <f>SUM(I340:I344)</f>
        <v>0</v>
      </c>
      <c r="J339" s="129">
        <f t="shared" si="485"/>
        <v>0</v>
      </c>
      <c r="K339" s="424">
        <f>SUM(K340:K344)</f>
        <v>0</v>
      </c>
      <c r="L339" s="122">
        <f t="shared" si="486"/>
        <v>0</v>
      </c>
      <c r="M339" s="154" t="e">
        <f t="shared" si="484"/>
        <v>#DIV/0!</v>
      </c>
      <c r="N339" s="424">
        <f>SUM(N340:N344)</f>
        <v>50.91</v>
      </c>
      <c r="O339" s="268">
        <f t="shared" si="488"/>
        <v>0</v>
      </c>
      <c r="P339" s="195">
        <f t="shared" si="487"/>
        <v>1</v>
      </c>
      <c r="Q339" s="424"/>
      <c r="R339" s="268"/>
      <c r="S339" s="419" t="s">
        <v>450</v>
      </c>
      <c r="T339" s="250"/>
      <c r="CG339" s="250"/>
      <c r="CJ339" s="38"/>
      <c r="CT339" s="182"/>
      <c r="CU339" s="38"/>
    </row>
    <row r="340" spans="1:99" s="31" customFormat="1" ht="27" customHeight="1" x14ac:dyDescent="0.25">
      <c r="A340" s="196"/>
      <c r="B340" s="376" t="s">
        <v>84</v>
      </c>
      <c r="C340" s="376"/>
      <c r="D340" s="424"/>
      <c r="E340" s="424"/>
      <c r="F340" s="268"/>
      <c r="G340" s="424"/>
      <c r="H340" s="424"/>
      <c r="I340" s="425"/>
      <c r="J340" s="129" t="e">
        <f t="shared" si="485"/>
        <v>#DIV/0!</v>
      </c>
      <c r="K340" s="424"/>
      <c r="L340" s="122" t="e">
        <f t="shared" si="486"/>
        <v>#DIV/0!</v>
      </c>
      <c r="M340" s="154" t="e">
        <f t="shared" si="484"/>
        <v>#DIV/0!</v>
      </c>
      <c r="N340" s="424"/>
      <c r="O340" s="268">
        <f t="shared" si="488"/>
        <v>0</v>
      </c>
      <c r="P340" s="137" t="e">
        <f t="shared" si="487"/>
        <v>#DIV/0!</v>
      </c>
      <c r="Q340" s="424"/>
      <c r="R340" s="268"/>
      <c r="S340" s="456"/>
      <c r="T340" s="250"/>
      <c r="CG340" s="250"/>
      <c r="CJ340" s="38"/>
      <c r="CT340" s="182"/>
      <c r="CU340" s="38"/>
    </row>
    <row r="341" spans="1:99" s="31" customFormat="1" ht="27" customHeight="1" x14ac:dyDescent="0.25">
      <c r="A341" s="196"/>
      <c r="B341" s="376" t="s">
        <v>8</v>
      </c>
      <c r="C341" s="376"/>
      <c r="D341" s="424"/>
      <c r="E341" s="424"/>
      <c r="F341" s="268"/>
      <c r="G341" s="424"/>
      <c r="H341" s="424">
        <v>50.91</v>
      </c>
      <c r="I341" s="425"/>
      <c r="J341" s="129">
        <f t="shared" si="485"/>
        <v>0</v>
      </c>
      <c r="K341" s="424"/>
      <c r="L341" s="122">
        <f t="shared" si="486"/>
        <v>0</v>
      </c>
      <c r="M341" s="154" t="e">
        <f t="shared" si="484"/>
        <v>#DIV/0!</v>
      </c>
      <c r="N341" s="424">
        <f>H341</f>
        <v>50.91</v>
      </c>
      <c r="O341" s="268">
        <f t="shared" si="488"/>
        <v>0</v>
      </c>
      <c r="P341" s="195">
        <f t="shared" si="487"/>
        <v>1</v>
      </c>
      <c r="Q341" s="424"/>
      <c r="R341" s="268"/>
      <c r="S341" s="456"/>
      <c r="T341" s="250"/>
      <c r="CG341" s="250"/>
      <c r="CJ341" s="38"/>
      <c r="CT341" s="182"/>
      <c r="CU341" s="38"/>
    </row>
    <row r="342" spans="1:99" s="31" customFormat="1" ht="27" customHeight="1" x14ac:dyDescent="0.25">
      <c r="A342" s="196"/>
      <c r="B342" s="376" t="s">
        <v>19</v>
      </c>
      <c r="C342" s="376"/>
      <c r="D342" s="424"/>
      <c r="E342" s="424"/>
      <c r="F342" s="268"/>
      <c r="G342" s="424"/>
      <c r="H342" s="424"/>
      <c r="I342" s="425"/>
      <c r="J342" s="129" t="e">
        <f t="shared" si="485"/>
        <v>#DIV/0!</v>
      </c>
      <c r="K342" s="424"/>
      <c r="L342" s="122" t="e">
        <f t="shared" si="486"/>
        <v>#DIV/0!</v>
      </c>
      <c r="M342" s="154" t="e">
        <f t="shared" si="484"/>
        <v>#DIV/0!</v>
      </c>
      <c r="N342" s="424"/>
      <c r="O342" s="268">
        <f t="shared" si="488"/>
        <v>0</v>
      </c>
      <c r="P342" s="137" t="e">
        <f t="shared" si="487"/>
        <v>#DIV/0!</v>
      </c>
      <c r="Q342" s="424"/>
      <c r="R342" s="268"/>
      <c r="S342" s="456"/>
      <c r="T342" s="250"/>
      <c r="CG342" s="250"/>
      <c r="CJ342" s="38"/>
      <c r="CT342" s="182"/>
      <c r="CU342" s="38"/>
    </row>
    <row r="343" spans="1:99" s="31" customFormat="1" ht="27" customHeight="1" x14ac:dyDescent="0.25">
      <c r="A343" s="196"/>
      <c r="B343" s="417" t="s">
        <v>22</v>
      </c>
      <c r="C343" s="376"/>
      <c r="D343" s="424"/>
      <c r="E343" s="424"/>
      <c r="F343" s="268"/>
      <c r="G343" s="424"/>
      <c r="H343" s="424"/>
      <c r="I343" s="425"/>
      <c r="J343" s="129" t="e">
        <f t="shared" si="485"/>
        <v>#DIV/0!</v>
      </c>
      <c r="K343" s="424"/>
      <c r="L343" s="122" t="e">
        <f t="shared" si="486"/>
        <v>#DIV/0!</v>
      </c>
      <c r="M343" s="154" t="e">
        <f t="shared" si="484"/>
        <v>#DIV/0!</v>
      </c>
      <c r="N343" s="424"/>
      <c r="O343" s="268">
        <f t="shared" si="488"/>
        <v>0</v>
      </c>
      <c r="P343" s="137" t="e">
        <f t="shared" si="487"/>
        <v>#DIV/0!</v>
      </c>
      <c r="Q343" s="424"/>
      <c r="R343" s="268"/>
      <c r="S343" s="456"/>
      <c r="T343" s="250"/>
      <c r="CG343" s="250"/>
      <c r="CJ343" s="38"/>
      <c r="CT343" s="182"/>
      <c r="CU343" s="38"/>
    </row>
    <row r="344" spans="1:99" s="31" customFormat="1" ht="27" customHeight="1" x14ac:dyDescent="0.25">
      <c r="A344" s="196"/>
      <c r="B344" s="376" t="s">
        <v>11</v>
      </c>
      <c r="C344" s="376"/>
      <c r="D344" s="424"/>
      <c r="E344" s="424"/>
      <c r="F344" s="268"/>
      <c r="G344" s="424"/>
      <c r="H344" s="268"/>
      <c r="I344" s="425"/>
      <c r="J344" s="129" t="e">
        <f t="shared" si="485"/>
        <v>#DIV/0!</v>
      </c>
      <c r="K344" s="424"/>
      <c r="L344" s="122" t="e">
        <f t="shared" si="486"/>
        <v>#DIV/0!</v>
      </c>
      <c r="M344" s="154" t="e">
        <f t="shared" si="484"/>
        <v>#DIV/0!</v>
      </c>
      <c r="N344" s="424"/>
      <c r="O344" s="268">
        <f t="shared" si="488"/>
        <v>0</v>
      </c>
      <c r="P344" s="137" t="e">
        <f t="shared" si="487"/>
        <v>#DIV/0!</v>
      </c>
      <c r="Q344" s="424"/>
      <c r="R344" s="268"/>
      <c r="S344" s="456"/>
      <c r="T344" s="250"/>
      <c r="CG344" s="250"/>
      <c r="CJ344" s="38"/>
      <c r="CT344" s="182"/>
      <c r="CU344" s="38"/>
    </row>
    <row r="345" spans="1:99" s="38" customFormat="1" ht="46.5" outlineLevel="1" x14ac:dyDescent="0.25">
      <c r="A345" s="126" t="s">
        <v>294</v>
      </c>
      <c r="B345" s="147" t="s">
        <v>91</v>
      </c>
      <c r="C345" s="118" t="s">
        <v>2</v>
      </c>
      <c r="D345" s="273">
        <f t="shared" ref="D345:I345" si="490">SUM(D346:D350)</f>
        <v>0</v>
      </c>
      <c r="E345" s="273">
        <f t="shared" si="490"/>
        <v>0</v>
      </c>
      <c r="F345" s="273">
        <f t="shared" si="490"/>
        <v>0</v>
      </c>
      <c r="G345" s="273">
        <f t="shared" si="490"/>
        <v>8024.6</v>
      </c>
      <c r="H345" s="273">
        <f t="shared" si="490"/>
        <v>8024.6</v>
      </c>
      <c r="I345" s="148">
        <f t="shared" si="490"/>
        <v>1650</v>
      </c>
      <c r="J345" s="127">
        <f t="shared" si="485"/>
        <v>0.21</v>
      </c>
      <c r="K345" s="273">
        <f>SUM(K346:K350)</f>
        <v>1309.92</v>
      </c>
      <c r="L345" s="119">
        <f t="shared" si="486"/>
        <v>0.16</v>
      </c>
      <c r="M345" s="119">
        <f t="shared" ref="M345:M354" si="491">K345/I345</f>
        <v>0.79</v>
      </c>
      <c r="N345" s="273">
        <f>SUM(N346:N350)</f>
        <v>8024.6</v>
      </c>
      <c r="O345" s="273">
        <f t="shared" ref="O345:O356" si="492">H345-N345</f>
        <v>0</v>
      </c>
      <c r="P345" s="119">
        <f t="shared" si="470"/>
        <v>1</v>
      </c>
      <c r="Q345" s="273">
        <f t="shared" ref="Q345:Q356" si="493">H345-K345</f>
        <v>6714.68</v>
      </c>
      <c r="R345" s="273">
        <f t="shared" si="461"/>
        <v>340.08</v>
      </c>
      <c r="S345" s="455"/>
      <c r="T345" s="38" t="e">
        <f>#REF!-#REF!=#REF!</f>
        <v>#REF!</v>
      </c>
      <c r="CJ345" s="38" t="b">
        <f t="shared" si="453"/>
        <v>1</v>
      </c>
      <c r="CT345" s="182">
        <f t="shared" si="481"/>
        <v>8024.6</v>
      </c>
      <c r="CU345" s="38" t="b">
        <f t="shared" si="482"/>
        <v>1</v>
      </c>
    </row>
    <row r="346" spans="1:99" s="247" customFormat="1" outlineLevel="1" x14ac:dyDescent="0.25">
      <c r="A346" s="128"/>
      <c r="B346" s="376" t="s">
        <v>84</v>
      </c>
      <c r="C346" s="376"/>
      <c r="D346" s="424"/>
      <c r="E346" s="424"/>
      <c r="F346" s="268"/>
      <c r="G346" s="424">
        <f t="shared" ref="G346:K350" si="494">G352</f>
        <v>0</v>
      </c>
      <c r="H346" s="424">
        <f t="shared" si="494"/>
        <v>0</v>
      </c>
      <c r="I346" s="425">
        <f t="shared" si="494"/>
        <v>0</v>
      </c>
      <c r="J346" s="130"/>
      <c r="K346" s="424">
        <f>K352</f>
        <v>0</v>
      </c>
      <c r="L346" s="123"/>
      <c r="M346" s="123"/>
      <c r="N346" s="424"/>
      <c r="O346" s="424">
        <f t="shared" si="492"/>
        <v>0</v>
      </c>
      <c r="P346" s="122" t="e">
        <f t="shared" si="470"/>
        <v>#DIV/0!</v>
      </c>
      <c r="Q346" s="424">
        <f t="shared" si="493"/>
        <v>0</v>
      </c>
      <c r="R346" s="424">
        <f t="shared" si="461"/>
        <v>0</v>
      </c>
      <c r="S346" s="458"/>
      <c r="T346" s="38" t="e">
        <f>#REF!-#REF!=#REF!</f>
        <v>#REF!</v>
      </c>
      <c r="CJ346" s="38" t="b">
        <f t="shared" si="453"/>
        <v>1</v>
      </c>
      <c r="CT346" s="182">
        <f t="shared" si="481"/>
        <v>0</v>
      </c>
      <c r="CU346" s="38" t="b">
        <f t="shared" si="482"/>
        <v>1</v>
      </c>
    </row>
    <row r="347" spans="1:99" s="247" customFormat="1" outlineLevel="1" x14ac:dyDescent="0.25">
      <c r="A347" s="128"/>
      <c r="B347" s="376" t="s">
        <v>8</v>
      </c>
      <c r="C347" s="376"/>
      <c r="D347" s="424"/>
      <c r="E347" s="424"/>
      <c r="F347" s="268"/>
      <c r="G347" s="424">
        <f t="shared" si="494"/>
        <v>8024.6</v>
      </c>
      <c r="H347" s="424">
        <f t="shared" si="494"/>
        <v>8024.6</v>
      </c>
      <c r="I347" s="424">
        <f t="shared" si="494"/>
        <v>1650</v>
      </c>
      <c r="J347" s="130">
        <f>I347/H347</f>
        <v>0.21</v>
      </c>
      <c r="K347" s="424">
        <f t="shared" si="494"/>
        <v>1309.92</v>
      </c>
      <c r="L347" s="123">
        <f>K347/H347</f>
        <v>0.16</v>
      </c>
      <c r="M347" s="123">
        <f t="shared" si="491"/>
        <v>0.79</v>
      </c>
      <c r="N347" s="424">
        <f t="shared" ref="N347" si="495">N353</f>
        <v>8024.6</v>
      </c>
      <c r="O347" s="424">
        <f t="shared" si="492"/>
        <v>0</v>
      </c>
      <c r="P347" s="123">
        <f t="shared" si="470"/>
        <v>1</v>
      </c>
      <c r="Q347" s="424">
        <f t="shared" si="493"/>
        <v>6714.68</v>
      </c>
      <c r="R347" s="424">
        <f t="shared" si="461"/>
        <v>340.08</v>
      </c>
      <c r="S347" s="458"/>
      <c r="T347" s="38" t="b">
        <f t="shared" ref="T347:T356" si="496">H357-K357=Q357</f>
        <v>1</v>
      </c>
      <c r="CJ347" s="38" t="b">
        <f t="shared" si="453"/>
        <v>1</v>
      </c>
      <c r="CT347" s="182">
        <f t="shared" si="481"/>
        <v>8024.6</v>
      </c>
      <c r="CU347" s="38" t="b">
        <f t="shared" si="482"/>
        <v>1</v>
      </c>
    </row>
    <row r="348" spans="1:99" s="247" customFormat="1" outlineLevel="1" x14ac:dyDescent="0.25">
      <c r="A348" s="128"/>
      <c r="B348" s="417" t="s">
        <v>19</v>
      </c>
      <c r="C348" s="417"/>
      <c r="D348" s="423"/>
      <c r="E348" s="423"/>
      <c r="F348" s="278"/>
      <c r="G348" s="423">
        <f t="shared" si="494"/>
        <v>0</v>
      </c>
      <c r="H348" s="423">
        <f t="shared" si="494"/>
        <v>0</v>
      </c>
      <c r="I348" s="426">
        <f t="shared" si="494"/>
        <v>0</v>
      </c>
      <c r="J348" s="429"/>
      <c r="K348" s="423">
        <f>K354</f>
        <v>0</v>
      </c>
      <c r="L348" s="195"/>
      <c r="M348" s="195"/>
      <c r="N348" s="423"/>
      <c r="O348" s="423">
        <f t="shared" si="492"/>
        <v>0</v>
      </c>
      <c r="P348" s="137" t="e">
        <f t="shared" si="470"/>
        <v>#DIV/0!</v>
      </c>
      <c r="Q348" s="423">
        <f t="shared" si="493"/>
        <v>0</v>
      </c>
      <c r="R348" s="423">
        <f t="shared" si="461"/>
        <v>0</v>
      </c>
      <c r="S348" s="458"/>
      <c r="T348" s="38" t="b">
        <f t="shared" si="496"/>
        <v>1</v>
      </c>
      <c r="CJ348" s="38" t="b">
        <f t="shared" si="453"/>
        <v>1</v>
      </c>
      <c r="CT348" s="182">
        <f t="shared" si="481"/>
        <v>0</v>
      </c>
      <c r="CU348" s="38" t="b">
        <f t="shared" si="482"/>
        <v>1</v>
      </c>
    </row>
    <row r="349" spans="1:99" s="247" customFormat="1" hidden="1" outlineLevel="1" x14ac:dyDescent="0.25">
      <c r="A349" s="128"/>
      <c r="B349" s="417" t="s">
        <v>22</v>
      </c>
      <c r="C349" s="417"/>
      <c r="D349" s="423"/>
      <c r="E349" s="423"/>
      <c r="F349" s="278"/>
      <c r="G349" s="423">
        <f t="shared" si="494"/>
        <v>0</v>
      </c>
      <c r="H349" s="423">
        <f t="shared" si="494"/>
        <v>0</v>
      </c>
      <c r="I349" s="426">
        <f t="shared" si="494"/>
        <v>0</v>
      </c>
      <c r="J349" s="429"/>
      <c r="K349" s="423">
        <f>K355</f>
        <v>0</v>
      </c>
      <c r="L349" s="195"/>
      <c r="M349" s="195"/>
      <c r="N349" s="423"/>
      <c r="O349" s="423">
        <f t="shared" si="492"/>
        <v>0</v>
      </c>
      <c r="P349" s="137" t="e">
        <f t="shared" si="470"/>
        <v>#DIV/0!</v>
      </c>
      <c r="Q349" s="423">
        <f t="shared" si="493"/>
        <v>0</v>
      </c>
      <c r="R349" s="423">
        <f t="shared" si="461"/>
        <v>0</v>
      </c>
      <c r="S349" s="458"/>
      <c r="T349" s="38" t="b">
        <f t="shared" si="496"/>
        <v>1</v>
      </c>
      <c r="CJ349" s="38" t="b">
        <f t="shared" si="453"/>
        <v>1</v>
      </c>
      <c r="CT349" s="182">
        <f t="shared" si="481"/>
        <v>0</v>
      </c>
      <c r="CU349" s="38" t="b">
        <f t="shared" si="482"/>
        <v>1</v>
      </c>
    </row>
    <row r="350" spans="1:99" s="247" customFormat="1" outlineLevel="1" collapsed="1" x14ac:dyDescent="0.25">
      <c r="A350" s="131"/>
      <c r="B350" s="376" t="s">
        <v>11</v>
      </c>
      <c r="C350" s="376"/>
      <c r="D350" s="424"/>
      <c r="E350" s="424"/>
      <c r="F350" s="268"/>
      <c r="G350" s="424">
        <f t="shared" si="494"/>
        <v>0</v>
      </c>
      <c r="H350" s="424">
        <f t="shared" si="494"/>
        <v>0</v>
      </c>
      <c r="I350" s="425">
        <f t="shared" si="494"/>
        <v>0</v>
      </c>
      <c r="J350" s="130"/>
      <c r="K350" s="424">
        <f>K356</f>
        <v>0</v>
      </c>
      <c r="L350" s="123"/>
      <c r="M350" s="123"/>
      <c r="N350" s="424"/>
      <c r="O350" s="424">
        <f t="shared" si="492"/>
        <v>0</v>
      </c>
      <c r="P350" s="122" t="e">
        <f t="shared" si="470"/>
        <v>#DIV/0!</v>
      </c>
      <c r="Q350" s="424">
        <f t="shared" si="493"/>
        <v>0</v>
      </c>
      <c r="R350" s="424">
        <f t="shared" si="461"/>
        <v>0</v>
      </c>
      <c r="S350" s="459"/>
      <c r="T350" s="38" t="b">
        <f t="shared" si="496"/>
        <v>1</v>
      </c>
      <c r="CJ350" s="38" t="b">
        <f t="shared" ref="CJ350:CJ356" si="497">N350+O350=H350</f>
        <v>1</v>
      </c>
      <c r="CT350" s="182">
        <f t="shared" si="481"/>
        <v>0</v>
      </c>
      <c r="CU350" s="38" t="b">
        <f t="shared" si="482"/>
        <v>1</v>
      </c>
    </row>
    <row r="351" spans="1:99" s="507" customFormat="1" ht="69.75" x14ac:dyDescent="0.25">
      <c r="A351" s="193" t="s">
        <v>295</v>
      </c>
      <c r="B351" s="509" t="s">
        <v>251</v>
      </c>
      <c r="C351" s="141" t="s">
        <v>17</v>
      </c>
      <c r="D351" s="424">
        <f t="shared" ref="D351:I351" si="498">SUM(D352:D356)</f>
        <v>0</v>
      </c>
      <c r="E351" s="424">
        <f t="shared" si="498"/>
        <v>0</v>
      </c>
      <c r="F351" s="424">
        <f t="shared" si="498"/>
        <v>0</v>
      </c>
      <c r="G351" s="424">
        <f t="shared" si="498"/>
        <v>8024.6</v>
      </c>
      <c r="H351" s="424">
        <f t="shared" si="498"/>
        <v>8024.6</v>
      </c>
      <c r="I351" s="424">
        <f t="shared" si="498"/>
        <v>1650</v>
      </c>
      <c r="J351" s="130">
        <f>I351/H351</f>
        <v>0.21</v>
      </c>
      <c r="K351" s="424">
        <f>SUM(K352:K356)</f>
        <v>1309.92</v>
      </c>
      <c r="L351" s="123">
        <f>K351/H351</f>
        <v>0.16</v>
      </c>
      <c r="M351" s="123">
        <f t="shared" si="491"/>
        <v>0.79</v>
      </c>
      <c r="N351" s="424">
        <f>SUM(N352:N356)</f>
        <v>8024.6</v>
      </c>
      <c r="O351" s="424">
        <f t="shared" si="492"/>
        <v>0</v>
      </c>
      <c r="P351" s="123">
        <f t="shared" si="470"/>
        <v>1</v>
      </c>
      <c r="Q351" s="424">
        <f t="shared" si="493"/>
        <v>6714.68</v>
      </c>
      <c r="R351" s="424">
        <f t="shared" si="461"/>
        <v>340.08</v>
      </c>
      <c r="S351" s="568" t="s">
        <v>465</v>
      </c>
      <c r="T351" s="38" t="b">
        <f t="shared" si="496"/>
        <v>1</v>
      </c>
      <c r="CJ351" s="38" t="b">
        <f t="shared" si="497"/>
        <v>1</v>
      </c>
      <c r="CT351" s="182">
        <f t="shared" si="481"/>
        <v>8024.6</v>
      </c>
      <c r="CU351" s="38" t="b">
        <f t="shared" si="482"/>
        <v>1</v>
      </c>
    </row>
    <row r="352" spans="1:99" s="247" customFormat="1" x14ac:dyDescent="0.25">
      <c r="A352" s="145"/>
      <c r="B352" s="514" t="s">
        <v>84</v>
      </c>
      <c r="C352" s="376"/>
      <c r="D352" s="424"/>
      <c r="E352" s="424"/>
      <c r="F352" s="268"/>
      <c r="G352" s="424"/>
      <c r="H352" s="268"/>
      <c r="I352" s="424"/>
      <c r="J352" s="130"/>
      <c r="K352" s="424"/>
      <c r="L352" s="123"/>
      <c r="M352" s="123"/>
      <c r="N352" s="424"/>
      <c r="O352" s="268">
        <f t="shared" si="492"/>
        <v>0</v>
      </c>
      <c r="P352" s="122" t="e">
        <f t="shared" si="470"/>
        <v>#DIV/0!</v>
      </c>
      <c r="Q352" s="424">
        <f t="shared" si="493"/>
        <v>0</v>
      </c>
      <c r="R352" s="268">
        <f t="shared" si="461"/>
        <v>0</v>
      </c>
      <c r="S352" s="569"/>
      <c r="T352" s="38" t="b">
        <f t="shared" si="496"/>
        <v>1</v>
      </c>
      <c r="CJ352" s="38" t="b">
        <f t="shared" si="497"/>
        <v>1</v>
      </c>
      <c r="CT352" s="182">
        <f t="shared" si="481"/>
        <v>0</v>
      </c>
      <c r="CU352" s="38" t="b">
        <f t="shared" si="482"/>
        <v>1</v>
      </c>
    </row>
    <row r="353" spans="1:99" s="247" customFormat="1" x14ac:dyDescent="0.25">
      <c r="A353" s="145"/>
      <c r="B353" s="515" t="s">
        <v>8</v>
      </c>
      <c r="C353" s="417"/>
      <c r="D353" s="423"/>
      <c r="E353" s="423"/>
      <c r="F353" s="278"/>
      <c r="G353" s="423">
        <v>8024.6</v>
      </c>
      <c r="H353" s="423">
        <v>8024.6</v>
      </c>
      <c r="I353" s="424">
        <v>1650</v>
      </c>
      <c r="J353" s="130">
        <f>I353/H353</f>
        <v>0.21</v>
      </c>
      <c r="K353" s="424">
        <v>1309.92</v>
      </c>
      <c r="L353" s="195">
        <f>K353/H353</f>
        <v>0.16</v>
      </c>
      <c r="M353" s="195">
        <f t="shared" si="491"/>
        <v>0.79</v>
      </c>
      <c r="N353" s="423">
        <f>H353</f>
        <v>8024.6</v>
      </c>
      <c r="O353" s="423">
        <f t="shared" si="492"/>
        <v>0</v>
      </c>
      <c r="P353" s="195">
        <f t="shared" si="470"/>
        <v>1</v>
      </c>
      <c r="Q353" s="423">
        <f t="shared" si="493"/>
        <v>6714.68</v>
      </c>
      <c r="R353" s="423">
        <f t="shared" si="461"/>
        <v>340.08</v>
      </c>
      <c r="S353" s="569"/>
      <c r="T353" s="38" t="b">
        <f t="shared" si="496"/>
        <v>1</v>
      </c>
      <c r="CJ353" s="38" t="b">
        <f t="shared" si="497"/>
        <v>1</v>
      </c>
      <c r="CT353" s="182">
        <f t="shared" si="481"/>
        <v>8024.6</v>
      </c>
      <c r="CU353" s="38" t="b">
        <f t="shared" si="482"/>
        <v>1</v>
      </c>
    </row>
    <row r="354" spans="1:99" s="247" customFormat="1" x14ac:dyDescent="0.25">
      <c r="A354" s="145"/>
      <c r="B354" s="515" t="s">
        <v>19</v>
      </c>
      <c r="C354" s="417"/>
      <c r="D354" s="423"/>
      <c r="E354" s="423"/>
      <c r="F354" s="278"/>
      <c r="G354" s="423"/>
      <c r="H354" s="279"/>
      <c r="I354" s="426"/>
      <c r="J354" s="129" t="e">
        <f>I354/H354</f>
        <v>#DIV/0!</v>
      </c>
      <c r="K354" s="423"/>
      <c r="L354" s="137" t="e">
        <f>K354/H354</f>
        <v>#DIV/0!</v>
      </c>
      <c r="M354" s="137" t="e">
        <f t="shared" si="491"/>
        <v>#DIV/0!</v>
      </c>
      <c r="N354" s="423"/>
      <c r="O354" s="278">
        <f t="shared" si="492"/>
        <v>0</v>
      </c>
      <c r="P354" s="137" t="e">
        <f t="shared" si="470"/>
        <v>#DIV/0!</v>
      </c>
      <c r="Q354" s="423">
        <f t="shared" si="493"/>
        <v>0</v>
      </c>
      <c r="R354" s="278">
        <f t="shared" si="461"/>
        <v>0</v>
      </c>
      <c r="S354" s="569"/>
      <c r="T354" s="38" t="b">
        <f t="shared" si="496"/>
        <v>1</v>
      </c>
      <c r="CJ354" s="38" t="b">
        <f t="shared" si="497"/>
        <v>1</v>
      </c>
      <c r="CT354" s="182">
        <f t="shared" si="481"/>
        <v>0</v>
      </c>
      <c r="CU354" s="38" t="b">
        <f t="shared" si="482"/>
        <v>1</v>
      </c>
    </row>
    <row r="355" spans="1:99" s="247" customFormat="1" x14ac:dyDescent="0.25">
      <c r="A355" s="145"/>
      <c r="B355" s="514" t="s">
        <v>22</v>
      </c>
      <c r="C355" s="376"/>
      <c r="D355" s="424"/>
      <c r="E355" s="424"/>
      <c r="F355" s="268"/>
      <c r="G355" s="424"/>
      <c r="H355" s="268"/>
      <c r="I355" s="425"/>
      <c r="J355" s="130"/>
      <c r="K355" s="424"/>
      <c r="L355" s="123"/>
      <c r="M355" s="123"/>
      <c r="N355" s="424"/>
      <c r="O355" s="268">
        <f t="shared" si="492"/>
        <v>0</v>
      </c>
      <c r="P355" s="122" t="e">
        <f t="shared" si="470"/>
        <v>#DIV/0!</v>
      </c>
      <c r="Q355" s="424">
        <f t="shared" si="493"/>
        <v>0</v>
      </c>
      <c r="R355" s="268">
        <f t="shared" si="461"/>
        <v>0</v>
      </c>
      <c r="S355" s="569"/>
      <c r="T355" s="38" t="b">
        <f t="shared" si="496"/>
        <v>1</v>
      </c>
      <c r="CG355" s="654"/>
      <c r="CJ355" s="38" t="b">
        <f t="shared" si="497"/>
        <v>1</v>
      </c>
      <c r="CT355" s="182">
        <f t="shared" si="481"/>
        <v>0</v>
      </c>
      <c r="CU355" s="38" t="b">
        <f t="shared" si="482"/>
        <v>1</v>
      </c>
    </row>
    <row r="356" spans="1:99" s="247" customFormat="1" collapsed="1" x14ac:dyDescent="0.25">
      <c r="A356" s="146"/>
      <c r="B356" s="514" t="s">
        <v>11</v>
      </c>
      <c r="C356" s="376"/>
      <c r="D356" s="424"/>
      <c r="E356" s="424"/>
      <c r="F356" s="268"/>
      <c r="G356" s="424"/>
      <c r="H356" s="268"/>
      <c r="I356" s="425"/>
      <c r="J356" s="130"/>
      <c r="K356" s="424"/>
      <c r="L356" s="123"/>
      <c r="M356" s="123"/>
      <c r="N356" s="424"/>
      <c r="O356" s="268">
        <f t="shared" si="492"/>
        <v>0</v>
      </c>
      <c r="P356" s="122" t="e">
        <f t="shared" si="470"/>
        <v>#DIV/0!</v>
      </c>
      <c r="Q356" s="424">
        <f t="shared" si="493"/>
        <v>0</v>
      </c>
      <c r="R356" s="268">
        <f t="shared" si="461"/>
        <v>0</v>
      </c>
      <c r="S356" s="570"/>
      <c r="T356" s="38" t="b">
        <f t="shared" si="496"/>
        <v>1</v>
      </c>
      <c r="CG356" s="654"/>
      <c r="CJ356" s="38" t="b">
        <f t="shared" si="497"/>
        <v>1</v>
      </c>
      <c r="CT356" s="182">
        <f t="shared" si="481"/>
        <v>0</v>
      </c>
      <c r="CU356" s="38" t="b">
        <f t="shared" si="482"/>
        <v>1</v>
      </c>
    </row>
    <row r="357" spans="1:99" s="212" customFormat="1" ht="144.75" customHeight="1" x14ac:dyDescent="0.25">
      <c r="A357" s="552" t="s">
        <v>35</v>
      </c>
      <c r="B357" s="45" t="s">
        <v>331</v>
      </c>
      <c r="C357" s="45" t="s">
        <v>9</v>
      </c>
      <c r="D357" s="274">
        <f t="shared" ref="D357:I357" si="499">SUM(D358:D362)</f>
        <v>0</v>
      </c>
      <c r="E357" s="274">
        <f>SUM(E358:E362)</f>
        <v>0</v>
      </c>
      <c r="F357" s="274">
        <f>SUM(F358:F362)</f>
        <v>0</v>
      </c>
      <c r="G357" s="274">
        <f>SUM(G358:G362)</f>
        <v>14031.36</v>
      </c>
      <c r="H357" s="274">
        <f t="shared" si="499"/>
        <v>14031.36</v>
      </c>
      <c r="I357" s="274">
        <f t="shared" si="499"/>
        <v>1383.33</v>
      </c>
      <c r="J357" s="75">
        <f>I357/H357</f>
        <v>0.1</v>
      </c>
      <c r="K357" s="274">
        <f t="shared" ref="K357" si="500">SUM(K358:K362)</f>
        <v>1354.03</v>
      </c>
      <c r="L357" s="49">
        <f>K357/H357</f>
        <v>0.1</v>
      </c>
      <c r="M357" s="48">
        <f>K357/I357</f>
        <v>0.98</v>
      </c>
      <c r="N357" s="274">
        <f t="shared" ref="N357:O357" si="501">SUM(N358:N362)</f>
        <v>13531.12</v>
      </c>
      <c r="O357" s="274">
        <f t="shared" si="501"/>
        <v>500.24</v>
      </c>
      <c r="P357" s="48">
        <f t="shared" ref="P357:P380" si="502">N357/H357</f>
        <v>0.96</v>
      </c>
      <c r="Q357" s="340">
        <f t="shared" ref="Q357:Q380" si="503">H357-K357</f>
        <v>12677.33</v>
      </c>
      <c r="R357" s="340">
        <f t="shared" ref="R357:R380" si="504">I357-K357</f>
        <v>29.3</v>
      </c>
      <c r="S357" s="568" t="s">
        <v>200</v>
      </c>
      <c r="T357" s="280" t="b">
        <f t="shared" ref="T357:T370" si="505">H369-K369=Q369</f>
        <v>1</v>
      </c>
      <c r="CJ357" s="38" t="b">
        <f t="shared" ref="CJ357:CJ403" si="506">N357+O357=H357</f>
        <v>1</v>
      </c>
      <c r="CT357" s="263">
        <f t="shared" ref="CT357:CT380" si="507">N357+O357</f>
        <v>14031.36</v>
      </c>
      <c r="CU357" s="25" t="b">
        <f t="shared" ref="CU357:CU380" si="508">CT357=H357</f>
        <v>1</v>
      </c>
    </row>
    <row r="358" spans="1:99" s="287" customFormat="1" x14ac:dyDescent="0.25">
      <c r="A358" s="550"/>
      <c r="B358" s="50" t="s">
        <v>10</v>
      </c>
      <c r="C358" s="50"/>
      <c r="D358" s="269"/>
      <c r="E358" s="269"/>
      <c r="F358" s="269"/>
      <c r="G358" s="269">
        <f>G364+G370+G376</f>
        <v>0</v>
      </c>
      <c r="H358" s="269">
        <f t="shared" ref="H358:I358" si="509">H364+H370+H376</f>
        <v>0</v>
      </c>
      <c r="I358" s="269">
        <f t="shared" si="509"/>
        <v>0</v>
      </c>
      <c r="J358" s="208" t="e">
        <f t="shared" ref="J358:J362" si="510">I358/H358</f>
        <v>#DIV/0!</v>
      </c>
      <c r="K358" s="269">
        <f t="shared" ref="K358:K362" si="511">K364+K370+K376</f>
        <v>0</v>
      </c>
      <c r="L358" s="342" t="e">
        <f>K358/H358</f>
        <v>#DIV/0!</v>
      </c>
      <c r="M358" s="342" t="e">
        <f>K358/I358</f>
        <v>#DIV/0!</v>
      </c>
      <c r="N358" s="269">
        <f t="shared" ref="N358:O362" si="512">N364+N370+N376</f>
        <v>0</v>
      </c>
      <c r="O358" s="269">
        <f t="shared" si="512"/>
        <v>0</v>
      </c>
      <c r="P358" s="342" t="e">
        <f t="shared" si="502"/>
        <v>#DIV/0!</v>
      </c>
      <c r="Q358" s="339">
        <f t="shared" si="503"/>
        <v>0</v>
      </c>
      <c r="R358" s="339">
        <f t="shared" si="504"/>
        <v>0</v>
      </c>
      <c r="S358" s="569"/>
      <c r="T358" s="280" t="b">
        <f t="shared" si="505"/>
        <v>1</v>
      </c>
      <c r="CJ358" s="38" t="b">
        <f t="shared" si="506"/>
        <v>1</v>
      </c>
      <c r="CT358" s="263">
        <f t="shared" si="507"/>
        <v>0</v>
      </c>
      <c r="CU358" s="25" t="b">
        <f t="shared" si="508"/>
        <v>1</v>
      </c>
    </row>
    <row r="359" spans="1:99" s="287" customFormat="1" x14ac:dyDescent="0.25">
      <c r="A359" s="550"/>
      <c r="B359" s="50" t="s">
        <v>8</v>
      </c>
      <c r="C359" s="50"/>
      <c r="D359" s="269"/>
      <c r="E359" s="269"/>
      <c r="F359" s="269"/>
      <c r="G359" s="269">
        <f t="shared" ref="G359:I362" si="513">G365+G371+G377</f>
        <v>3492</v>
      </c>
      <c r="H359" s="269">
        <f t="shared" si="513"/>
        <v>3492</v>
      </c>
      <c r="I359" s="269">
        <f>I365+I371+I377</f>
        <v>1092</v>
      </c>
      <c r="J359" s="52">
        <f t="shared" si="510"/>
        <v>0.31</v>
      </c>
      <c r="K359" s="269">
        <f t="shared" si="511"/>
        <v>1062.7</v>
      </c>
      <c r="L359" s="51">
        <f t="shared" ref="L359:L366" si="514">K359/H359</f>
        <v>0.3</v>
      </c>
      <c r="M359" s="51">
        <f t="shared" ref="M359:M368" si="515">K359/I359</f>
        <v>0.97</v>
      </c>
      <c r="N359" s="269">
        <f t="shared" si="512"/>
        <v>2992</v>
      </c>
      <c r="O359" s="269">
        <f t="shared" si="512"/>
        <v>500</v>
      </c>
      <c r="P359" s="51">
        <f t="shared" si="502"/>
        <v>0.86</v>
      </c>
      <c r="Q359" s="339">
        <f t="shared" si="503"/>
        <v>2429.3000000000002</v>
      </c>
      <c r="R359" s="339">
        <f t="shared" si="504"/>
        <v>29.3</v>
      </c>
      <c r="S359" s="569"/>
      <c r="T359" s="280" t="b">
        <f t="shared" si="505"/>
        <v>1</v>
      </c>
      <c r="CJ359" s="38" t="b">
        <f t="shared" si="506"/>
        <v>1</v>
      </c>
      <c r="CT359" s="263">
        <f t="shared" si="507"/>
        <v>3492</v>
      </c>
      <c r="CU359" s="25" t="b">
        <f t="shared" si="508"/>
        <v>1</v>
      </c>
    </row>
    <row r="360" spans="1:99" s="287" customFormat="1" x14ac:dyDescent="0.25">
      <c r="A360" s="550"/>
      <c r="B360" s="50" t="s">
        <v>19</v>
      </c>
      <c r="C360" s="50"/>
      <c r="D360" s="269"/>
      <c r="E360" s="269"/>
      <c r="F360" s="269"/>
      <c r="G360" s="269">
        <f t="shared" si="513"/>
        <v>10539.36</v>
      </c>
      <c r="H360" s="269">
        <f t="shared" si="513"/>
        <v>10539.36</v>
      </c>
      <c r="I360" s="269">
        <f>I366+I372+I378</f>
        <v>291.33</v>
      </c>
      <c r="J360" s="52">
        <f t="shared" si="510"/>
        <v>0.03</v>
      </c>
      <c r="K360" s="269">
        <f t="shared" si="511"/>
        <v>291.33</v>
      </c>
      <c r="L360" s="51">
        <f t="shared" si="514"/>
        <v>0.03</v>
      </c>
      <c r="M360" s="51">
        <f t="shared" si="515"/>
        <v>1</v>
      </c>
      <c r="N360" s="269">
        <f t="shared" si="512"/>
        <v>10539.12</v>
      </c>
      <c r="O360" s="269">
        <f t="shared" si="512"/>
        <v>0.24</v>
      </c>
      <c r="P360" s="51">
        <f t="shared" si="502"/>
        <v>1</v>
      </c>
      <c r="Q360" s="339">
        <f t="shared" si="503"/>
        <v>10248.030000000001</v>
      </c>
      <c r="R360" s="339">
        <f t="shared" si="504"/>
        <v>0</v>
      </c>
      <c r="S360" s="569"/>
      <c r="T360" s="280" t="b">
        <f t="shared" si="505"/>
        <v>1</v>
      </c>
      <c r="CJ360" s="38" t="b">
        <f t="shared" si="506"/>
        <v>1</v>
      </c>
      <c r="CT360" s="263">
        <f t="shared" si="507"/>
        <v>10539.36</v>
      </c>
      <c r="CU360" s="25" t="b">
        <f t="shared" si="508"/>
        <v>1</v>
      </c>
    </row>
    <row r="361" spans="1:99" s="287" customFormat="1" x14ac:dyDescent="0.25">
      <c r="A361" s="550"/>
      <c r="B361" s="50" t="s">
        <v>22</v>
      </c>
      <c r="C361" s="50"/>
      <c r="D361" s="269"/>
      <c r="E361" s="269"/>
      <c r="F361" s="269"/>
      <c r="G361" s="269">
        <f t="shared" si="513"/>
        <v>0</v>
      </c>
      <c r="H361" s="269">
        <f t="shared" si="513"/>
        <v>0</v>
      </c>
      <c r="I361" s="269">
        <f t="shared" si="513"/>
        <v>0</v>
      </c>
      <c r="J361" s="113" t="e">
        <f t="shared" si="510"/>
        <v>#DIV/0!</v>
      </c>
      <c r="K361" s="269">
        <f t="shared" si="511"/>
        <v>0</v>
      </c>
      <c r="L361" s="112" t="e">
        <f t="shared" si="514"/>
        <v>#DIV/0!</v>
      </c>
      <c r="M361" s="342" t="e">
        <f>K361/I361</f>
        <v>#DIV/0!</v>
      </c>
      <c r="N361" s="269">
        <f t="shared" si="512"/>
        <v>0</v>
      </c>
      <c r="O361" s="269">
        <f t="shared" si="512"/>
        <v>0</v>
      </c>
      <c r="P361" s="342" t="e">
        <f t="shared" si="502"/>
        <v>#DIV/0!</v>
      </c>
      <c r="Q361" s="339">
        <f t="shared" si="503"/>
        <v>0</v>
      </c>
      <c r="R361" s="339">
        <f t="shared" si="504"/>
        <v>0</v>
      </c>
      <c r="S361" s="569"/>
      <c r="T361" s="280" t="b">
        <f t="shared" si="505"/>
        <v>1</v>
      </c>
      <c r="CJ361" s="38" t="b">
        <f t="shared" si="506"/>
        <v>1</v>
      </c>
      <c r="CT361" s="263">
        <f t="shared" si="507"/>
        <v>0</v>
      </c>
      <c r="CU361" s="25" t="b">
        <f t="shared" si="508"/>
        <v>1</v>
      </c>
    </row>
    <row r="362" spans="1:99" s="287" customFormat="1" collapsed="1" x14ac:dyDescent="0.25">
      <c r="A362" s="551"/>
      <c r="B362" s="50" t="s">
        <v>11</v>
      </c>
      <c r="C362" s="50"/>
      <c r="D362" s="269"/>
      <c r="E362" s="269"/>
      <c r="F362" s="269"/>
      <c r="G362" s="269">
        <f t="shared" si="513"/>
        <v>0</v>
      </c>
      <c r="H362" s="269">
        <f t="shared" si="513"/>
        <v>0</v>
      </c>
      <c r="I362" s="269">
        <f t="shared" si="513"/>
        <v>0</v>
      </c>
      <c r="J362" s="113" t="e">
        <f t="shared" si="510"/>
        <v>#DIV/0!</v>
      </c>
      <c r="K362" s="269">
        <f t="shared" si="511"/>
        <v>0</v>
      </c>
      <c r="L362" s="113" t="e">
        <f t="shared" si="514"/>
        <v>#DIV/0!</v>
      </c>
      <c r="M362" s="342" t="e">
        <f t="shared" si="515"/>
        <v>#DIV/0!</v>
      </c>
      <c r="N362" s="269">
        <f t="shared" si="512"/>
        <v>0</v>
      </c>
      <c r="O362" s="269">
        <f t="shared" si="512"/>
        <v>0</v>
      </c>
      <c r="P362" s="342" t="e">
        <f t="shared" si="502"/>
        <v>#DIV/0!</v>
      </c>
      <c r="Q362" s="339">
        <f t="shared" si="503"/>
        <v>0</v>
      </c>
      <c r="R362" s="339">
        <f t="shared" si="504"/>
        <v>0</v>
      </c>
      <c r="S362" s="570"/>
      <c r="T362" s="280" t="b">
        <f t="shared" si="505"/>
        <v>1</v>
      </c>
      <c r="CJ362" s="38" t="b">
        <f t="shared" si="506"/>
        <v>1</v>
      </c>
      <c r="CT362" s="263">
        <f t="shared" si="507"/>
        <v>0</v>
      </c>
      <c r="CU362" s="25" t="b">
        <f t="shared" si="508"/>
        <v>1</v>
      </c>
    </row>
    <row r="363" spans="1:99" s="507" customFormat="1" ht="84" customHeight="1" x14ac:dyDescent="0.25">
      <c r="A363" s="193" t="s">
        <v>82</v>
      </c>
      <c r="B363" s="199" t="s">
        <v>296</v>
      </c>
      <c r="C363" s="141" t="s">
        <v>17</v>
      </c>
      <c r="D363" s="281">
        <f t="shared" ref="D363:I363" si="516">SUM(D364:D368)</f>
        <v>0</v>
      </c>
      <c r="E363" s="281">
        <f t="shared" si="516"/>
        <v>0</v>
      </c>
      <c r="F363" s="281">
        <f t="shared" si="516"/>
        <v>0</v>
      </c>
      <c r="G363" s="281">
        <f t="shared" si="516"/>
        <v>500</v>
      </c>
      <c r="H363" s="281">
        <f t="shared" si="516"/>
        <v>500</v>
      </c>
      <c r="I363" s="506">
        <f t="shared" si="516"/>
        <v>0</v>
      </c>
      <c r="J363" s="194">
        <f>I363/H363</f>
        <v>0</v>
      </c>
      <c r="K363" s="281">
        <f>SUM(K364:K368)</f>
        <v>0</v>
      </c>
      <c r="L363" s="130">
        <f t="shared" si="514"/>
        <v>0</v>
      </c>
      <c r="M363" s="129" t="e">
        <f t="shared" si="515"/>
        <v>#DIV/0!</v>
      </c>
      <c r="N363" s="281">
        <f>SUM(N364:N368)</f>
        <v>0</v>
      </c>
      <c r="O363" s="281">
        <f t="shared" ref="O363:O380" si="517">H363-N363</f>
        <v>500</v>
      </c>
      <c r="P363" s="152">
        <f t="shared" si="502"/>
        <v>0</v>
      </c>
      <c r="Q363" s="281">
        <f t="shared" si="503"/>
        <v>500</v>
      </c>
      <c r="R363" s="281">
        <f t="shared" si="504"/>
        <v>0</v>
      </c>
      <c r="S363" s="574" t="s">
        <v>416</v>
      </c>
      <c r="T363" s="38" t="b">
        <f t="shared" si="505"/>
        <v>1</v>
      </c>
      <c r="CJ363" s="38" t="b">
        <f t="shared" si="506"/>
        <v>1</v>
      </c>
      <c r="CT363" s="182">
        <f t="shared" si="507"/>
        <v>500</v>
      </c>
      <c r="CU363" s="38" t="b">
        <f t="shared" si="508"/>
        <v>1</v>
      </c>
    </row>
    <row r="364" spans="1:99" s="247" customFormat="1" ht="36.75" customHeight="1" x14ac:dyDescent="0.25">
      <c r="A364" s="196"/>
      <c r="B364" s="376" t="s">
        <v>10</v>
      </c>
      <c r="C364" s="376"/>
      <c r="D364" s="424"/>
      <c r="E364" s="424"/>
      <c r="F364" s="424"/>
      <c r="G364" s="424"/>
      <c r="H364" s="424"/>
      <c r="I364" s="425"/>
      <c r="J364" s="130"/>
      <c r="K364" s="424"/>
      <c r="L364" s="123"/>
      <c r="M364" s="129" t="e">
        <f t="shared" si="515"/>
        <v>#DIV/0!</v>
      </c>
      <c r="N364" s="424"/>
      <c r="O364" s="424">
        <f t="shared" si="517"/>
        <v>0</v>
      </c>
      <c r="P364" s="122" t="e">
        <f t="shared" si="502"/>
        <v>#DIV/0!</v>
      </c>
      <c r="Q364" s="424">
        <f t="shared" si="503"/>
        <v>0</v>
      </c>
      <c r="R364" s="424">
        <f t="shared" si="504"/>
        <v>0</v>
      </c>
      <c r="S364" s="575"/>
      <c r="T364" s="38" t="b">
        <f t="shared" si="505"/>
        <v>1</v>
      </c>
      <c r="CJ364" s="38" t="b">
        <f t="shared" si="506"/>
        <v>1</v>
      </c>
      <c r="CT364" s="182">
        <f t="shared" si="507"/>
        <v>0</v>
      </c>
      <c r="CU364" s="38" t="b">
        <f t="shared" si="508"/>
        <v>1</v>
      </c>
    </row>
    <row r="365" spans="1:99" s="247" customFormat="1" ht="36.75" customHeight="1" x14ac:dyDescent="0.25">
      <c r="A365" s="196"/>
      <c r="B365" s="376" t="s">
        <v>8</v>
      </c>
      <c r="C365" s="376"/>
      <c r="D365" s="424"/>
      <c r="E365" s="424"/>
      <c r="F365" s="424"/>
      <c r="G365" s="424">
        <v>500</v>
      </c>
      <c r="H365" s="424">
        <v>500</v>
      </c>
      <c r="I365" s="425"/>
      <c r="J365" s="130">
        <f>I365/H365</f>
        <v>0</v>
      </c>
      <c r="K365" s="424"/>
      <c r="L365" s="130">
        <f t="shared" si="514"/>
        <v>0</v>
      </c>
      <c r="M365" s="129" t="e">
        <f t="shared" si="515"/>
        <v>#DIV/0!</v>
      </c>
      <c r="N365" s="424"/>
      <c r="O365" s="424">
        <f t="shared" si="517"/>
        <v>500</v>
      </c>
      <c r="P365" s="123">
        <f t="shared" si="502"/>
        <v>0</v>
      </c>
      <c r="Q365" s="424">
        <f t="shared" si="503"/>
        <v>500</v>
      </c>
      <c r="R365" s="424">
        <f t="shared" si="504"/>
        <v>0</v>
      </c>
      <c r="S365" s="575"/>
      <c r="T365" s="38" t="b">
        <f>H377-K377=Q377</f>
        <v>1</v>
      </c>
      <c r="CJ365" s="38" t="b">
        <f t="shared" si="506"/>
        <v>1</v>
      </c>
      <c r="CT365" s="182">
        <f t="shared" si="507"/>
        <v>500</v>
      </c>
      <c r="CU365" s="38" t="b">
        <f t="shared" si="508"/>
        <v>1</v>
      </c>
    </row>
    <row r="366" spans="1:99" s="247" customFormat="1" ht="36.75" customHeight="1" x14ac:dyDescent="0.25">
      <c r="A366" s="196"/>
      <c r="B366" s="376" t="s">
        <v>19</v>
      </c>
      <c r="C366" s="376"/>
      <c r="D366" s="424"/>
      <c r="E366" s="424"/>
      <c r="F366" s="424"/>
      <c r="G366" s="424"/>
      <c r="H366" s="424"/>
      <c r="I366" s="425"/>
      <c r="J366" s="129" t="e">
        <f>I366/H366</f>
        <v>#DIV/0!</v>
      </c>
      <c r="K366" s="125"/>
      <c r="L366" s="129" t="e">
        <f t="shared" si="514"/>
        <v>#DIV/0!</v>
      </c>
      <c r="M366" s="129" t="e">
        <f t="shared" si="515"/>
        <v>#DIV/0!</v>
      </c>
      <c r="N366" s="125">
        <f>H366</f>
        <v>0</v>
      </c>
      <c r="O366" s="424">
        <f t="shared" si="517"/>
        <v>0</v>
      </c>
      <c r="P366" s="129" t="e">
        <f t="shared" si="502"/>
        <v>#DIV/0!</v>
      </c>
      <c r="Q366" s="424">
        <f t="shared" si="503"/>
        <v>0</v>
      </c>
      <c r="R366" s="424">
        <f t="shared" si="504"/>
        <v>0</v>
      </c>
      <c r="S366" s="575"/>
      <c r="T366" s="38" t="b">
        <f>H378-K378=Q378</f>
        <v>1</v>
      </c>
      <c r="CJ366" s="38" t="b">
        <f t="shared" si="506"/>
        <v>1</v>
      </c>
      <c r="CT366" s="182">
        <f t="shared" si="507"/>
        <v>0</v>
      </c>
      <c r="CU366" s="38" t="b">
        <f t="shared" si="508"/>
        <v>1</v>
      </c>
    </row>
    <row r="367" spans="1:99" s="247" customFormat="1" ht="36.75" customHeight="1" x14ac:dyDescent="0.25">
      <c r="A367" s="196"/>
      <c r="B367" s="376" t="s">
        <v>22</v>
      </c>
      <c r="C367" s="376"/>
      <c r="D367" s="424"/>
      <c r="E367" s="424"/>
      <c r="F367" s="268"/>
      <c r="G367" s="424"/>
      <c r="H367" s="268"/>
      <c r="I367" s="425"/>
      <c r="J367" s="17"/>
      <c r="K367" s="424"/>
      <c r="L367" s="123"/>
      <c r="M367" s="129" t="e">
        <f t="shared" si="515"/>
        <v>#DIV/0!</v>
      </c>
      <c r="N367" s="424"/>
      <c r="O367" s="268">
        <f t="shared" si="517"/>
        <v>0</v>
      </c>
      <c r="P367" s="122" t="e">
        <f t="shared" si="502"/>
        <v>#DIV/0!</v>
      </c>
      <c r="Q367" s="424">
        <f t="shared" si="503"/>
        <v>0</v>
      </c>
      <c r="R367" s="268">
        <f t="shared" si="504"/>
        <v>0</v>
      </c>
      <c r="S367" s="575"/>
      <c r="T367" s="38" t="b">
        <f t="shared" si="505"/>
        <v>1</v>
      </c>
      <c r="CJ367" s="38" t="b">
        <f t="shared" si="506"/>
        <v>1</v>
      </c>
      <c r="CT367" s="182">
        <f t="shared" si="507"/>
        <v>0</v>
      </c>
      <c r="CU367" s="38" t="b">
        <f t="shared" si="508"/>
        <v>1</v>
      </c>
    </row>
    <row r="368" spans="1:99" s="247" customFormat="1" ht="46.5" customHeight="1" collapsed="1" x14ac:dyDescent="0.25">
      <c r="A368" s="197"/>
      <c r="B368" s="376" t="s">
        <v>11</v>
      </c>
      <c r="C368" s="376"/>
      <c r="D368" s="424"/>
      <c r="E368" s="424"/>
      <c r="F368" s="268"/>
      <c r="G368" s="424"/>
      <c r="H368" s="268"/>
      <c r="I368" s="425"/>
      <c r="J368" s="17"/>
      <c r="K368" s="424"/>
      <c r="L368" s="123"/>
      <c r="M368" s="129" t="e">
        <f t="shared" si="515"/>
        <v>#DIV/0!</v>
      </c>
      <c r="N368" s="424"/>
      <c r="O368" s="268">
        <f t="shared" si="517"/>
        <v>0</v>
      </c>
      <c r="P368" s="122" t="e">
        <f t="shared" si="502"/>
        <v>#DIV/0!</v>
      </c>
      <c r="Q368" s="424">
        <f t="shared" si="503"/>
        <v>0</v>
      </c>
      <c r="R368" s="268">
        <f t="shared" si="504"/>
        <v>0</v>
      </c>
      <c r="S368" s="576"/>
      <c r="T368" s="38" t="b">
        <f t="shared" si="505"/>
        <v>1</v>
      </c>
      <c r="CJ368" s="38" t="b">
        <f t="shared" si="506"/>
        <v>1</v>
      </c>
      <c r="CT368" s="182">
        <f t="shared" si="507"/>
        <v>0</v>
      </c>
      <c r="CU368" s="38" t="b">
        <f t="shared" si="508"/>
        <v>1</v>
      </c>
    </row>
    <row r="369" spans="1:99" s="42" customFormat="1" ht="116.25" x14ac:dyDescent="0.25">
      <c r="A369" s="193" t="s">
        <v>108</v>
      </c>
      <c r="B369" s="199" t="s">
        <v>297</v>
      </c>
      <c r="C369" s="141" t="s">
        <v>17</v>
      </c>
      <c r="D369" s="281">
        <f t="shared" ref="D369:I369" si="518">SUM(D370:D374)</f>
        <v>0</v>
      </c>
      <c r="E369" s="281">
        <f t="shared" si="518"/>
        <v>0</v>
      </c>
      <c r="F369" s="281">
        <f t="shared" si="518"/>
        <v>0</v>
      </c>
      <c r="G369" s="281">
        <f t="shared" si="518"/>
        <v>1900</v>
      </c>
      <c r="H369" s="281">
        <f t="shared" si="518"/>
        <v>1900</v>
      </c>
      <c r="I369" s="281">
        <f t="shared" si="518"/>
        <v>0</v>
      </c>
      <c r="J369" s="194">
        <f>I369/H369</f>
        <v>0</v>
      </c>
      <c r="K369" s="281">
        <f>SUM(K370:K374)</f>
        <v>0</v>
      </c>
      <c r="L369" s="130">
        <f t="shared" ref="L369" si="519">K369/H369</f>
        <v>0</v>
      </c>
      <c r="M369" s="129" t="e">
        <f>K369/I369</f>
        <v>#DIV/0!</v>
      </c>
      <c r="N369" s="281">
        <f>SUM(N370:N374)</f>
        <v>1900</v>
      </c>
      <c r="O369" s="281">
        <f t="shared" si="517"/>
        <v>0</v>
      </c>
      <c r="P369" s="152">
        <f t="shared" si="502"/>
        <v>1</v>
      </c>
      <c r="Q369" s="281">
        <f t="shared" si="503"/>
        <v>1900</v>
      </c>
      <c r="R369" s="281">
        <f t="shared" si="504"/>
        <v>0</v>
      </c>
      <c r="S369" s="574" t="s">
        <v>474</v>
      </c>
      <c r="T369" s="38" t="b">
        <f t="shared" si="505"/>
        <v>1</v>
      </c>
      <c r="CJ369" s="38" t="b">
        <f t="shared" si="506"/>
        <v>1</v>
      </c>
      <c r="CT369" s="182">
        <f t="shared" si="507"/>
        <v>1900</v>
      </c>
      <c r="CU369" s="38" t="b">
        <f t="shared" si="508"/>
        <v>1</v>
      </c>
    </row>
    <row r="370" spans="1:99" s="247" customFormat="1" ht="34.5" customHeight="1" x14ac:dyDescent="0.25">
      <c r="A370" s="196"/>
      <c r="B370" s="376" t="s">
        <v>10</v>
      </c>
      <c r="C370" s="376"/>
      <c r="D370" s="424"/>
      <c r="E370" s="424"/>
      <c r="F370" s="424"/>
      <c r="G370" s="424"/>
      <c r="H370" s="424"/>
      <c r="I370" s="425"/>
      <c r="J370" s="129"/>
      <c r="K370" s="125"/>
      <c r="L370" s="122"/>
      <c r="M370" s="129" t="e">
        <f t="shared" ref="M370:M374" si="520">K370/I370</f>
        <v>#DIV/0!</v>
      </c>
      <c r="N370" s="424"/>
      <c r="O370" s="424">
        <f t="shared" si="517"/>
        <v>0</v>
      </c>
      <c r="P370" s="122" t="e">
        <f t="shared" si="502"/>
        <v>#DIV/0!</v>
      </c>
      <c r="Q370" s="424">
        <f t="shared" si="503"/>
        <v>0</v>
      </c>
      <c r="R370" s="424">
        <f t="shared" si="504"/>
        <v>0</v>
      </c>
      <c r="S370" s="575"/>
      <c r="T370" s="38" t="b">
        <f t="shared" si="505"/>
        <v>1</v>
      </c>
      <c r="CJ370" s="38" t="b">
        <f t="shared" si="506"/>
        <v>1</v>
      </c>
      <c r="CT370" s="182">
        <f t="shared" si="507"/>
        <v>0</v>
      </c>
      <c r="CU370" s="38" t="b">
        <f t="shared" si="508"/>
        <v>1</v>
      </c>
    </row>
    <row r="371" spans="1:99" s="247" customFormat="1" ht="34.5" customHeight="1" x14ac:dyDescent="0.25">
      <c r="A371" s="196"/>
      <c r="B371" s="376" t="s">
        <v>8</v>
      </c>
      <c r="C371" s="376"/>
      <c r="D371" s="424"/>
      <c r="E371" s="424"/>
      <c r="F371" s="424"/>
      <c r="G371" s="424">
        <v>1900</v>
      </c>
      <c r="H371" s="424">
        <v>1900</v>
      </c>
      <c r="I371" s="424"/>
      <c r="J371" s="130">
        <f>I371/H371</f>
        <v>0</v>
      </c>
      <c r="K371" s="424"/>
      <c r="L371" s="130">
        <f t="shared" ref="L371" si="521">K371/H371</f>
        <v>0</v>
      </c>
      <c r="M371" s="129" t="e">
        <f t="shared" si="520"/>
        <v>#DIV/0!</v>
      </c>
      <c r="N371" s="424">
        <f>H371</f>
        <v>1900</v>
      </c>
      <c r="O371" s="424">
        <f t="shared" si="517"/>
        <v>0</v>
      </c>
      <c r="P371" s="123">
        <f t="shared" si="502"/>
        <v>1</v>
      </c>
      <c r="Q371" s="424">
        <f t="shared" si="503"/>
        <v>1900</v>
      </c>
      <c r="R371" s="424">
        <f t="shared" si="504"/>
        <v>0</v>
      </c>
      <c r="S371" s="575"/>
      <c r="T371" s="38" t="b">
        <f>H383-K383=Q383</f>
        <v>1</v>
      </c>
      <c r="CJ371" s="38" t="b">
        <f t="shared" si="506"/>
        <v>1</v>
      </c>
      <c r="CT371" s="182">
        <f t="shared" si="507"/>
        <v>1900</v>
      </c>
      <c r="CU371" s="38" t="b">
        <f t="shared" si="508"/>
        <v>1</v>
      </c>
    </row>
    <row r="372" spans="1:99" s="247" customFormat="1" ht="34.5" customHeight="1" x14ac:dyDescent="0.25">
      <c r="A372" s="196"/>
      <c r="B372" s="376" t="s">
        <v>19</v>
      </c>
      <c r="C372" s="376"/>
      <c r="D372" s="424"/>
      <c r="E372" s="424"/>
      <c r="F372" s="424"/>
      <c r="G372" s="424"/>
      <c r="H372" s="424"/>
      <c r="I372" s="425"/>
      <c r="J372" s="130"/>
      <c r="K372" s="424"/>
      <c r="L372" s="123"/>
      <c r="M372" s="129" t="e">
        <f t="shared" si="520"/>
        <v>#DIV/0!</v>
      </c>
      <c r="N372" s="424">
        <f>H372</f>
        <v>0</v>
      </c>
      <c r="O372" s="424">
        <f t="shared" si="517"/>
        <v>0</v>
      </c>
      <c r="P372" s="122" t="e">
        <f t="shared" si="502"/>
        <v>#DIV/0!</v>
      </c>
      <c r="Q372" s="424">
        <f t="shared" si="503"/>
        <v>0</v>
      </c>
      <c r="R372" s="424">
        <f t="shared" si="504"/>
        <v>0</v>
      </c>
      <c r="S372" s="575"/>
      <c r="T372" s="38" t="b">
        <f>H384-K384=Q384</f>
        <v>1</v>
      </c>
      <c r="CJ372" s="38" t="b">
        <f t="shared" si="506"/>
        <v>1</v>
      </c>
      <c r="CT372" s="182">
        <f t="shared" si="507"/>
        <v>0</v>
      </c>
      <c r="CU372" s="38" t="b">
        <f t="shared" si="508"/>
        <v>1</v>
      </c>
    </row>
    <row r="373" spans="1:99" s="247" customFormat="1" ht="34.5" customHeight="1" x14ac:dyDescent="0.25">
      <c r="A373" s="196"/>
      <c r="B373" s="376" t="s">
        <v>22</v>
      </c>
      <c r="C373" s="376"/>
      <c r="D373" s="424"/>
      <c r="E373" s="424"/>
      <c r="F373" s="268"/>
      <c r="G373" s="424"/>
      <c r="H373" s="268"/>
      <c r="I373" s="425"/>
      <c r="J373" s="17"/>
      <c r="K373" s="424"/>
      <c r="L373" s="123"/>
      <c r="M373" s="129" t="e">
        <f t="shared" si="520"/>
        <v>#DIV/0!</v>
      </c>
      <c r="N373" s="424"/>
      <c r="O373" s="268">
        <f t="shared" si="517"/>
        <v>0</v>
      </c>
      <c r="P373" s="122" t="e">
        <f t="shared" si="502"/>
        <v>#DIV/0!</v>
      </c>
      <c r="Q373" s="424">
        <f t="shared" si="503"/>
        <v>0</v>
      </c>
      <c r="R373" s="268">
        <f t="shared" si="504"/>
        <v>0</v>
      </c>
      <c r="S373" s="575"/>
      <c r="T373" s="38" t="b">
        <f>H385-K385=Q385</f>
        <v>1</v>
      </c>
      <c r="CJ373" s="38" t="b">
        <f t="shared" si="506"/>
        <v>1</v>
      </c>
      <c r="CT373" s="182">
        <f t="shared" si="507"/>
        <v>0</v>
      </c>
      <c r="CU373" s="38" t="b">
        <f t="shared" si="508"/>
        <v>1</v>
      </c>
    </row>
    <row r="374" spans="1:99" s="247" customFormat="1" ht="34.5" customHeight="1" x14ac:dyDescent="0.25">
      <c r="A374" s="197"/>
      <c r="B374" s="376" t="s">
        <v>11</v>
      </c>
      <c r="C374" s="376"/>
      <c r="D374" s="424"/>
      <c r="E374" s="424"/>
      <c r="F374" s="268"/>
      <c r="G374" s="424"/>
      <c r="H374" s="268"/>
      <c r="I374" s="425"/>
      <c r="J374" s="17"/>
      <c r="K374" s="424"/>
      <c r="L374" s="123"/>
      <c r="M374" s="129" t="e">
        <f t="shared" si="520"/>
        <v>#DIV/0!</v>
      </c>
      <c r="N374" s="424"/>
      <c r="O374" s="268">
        <f t="shared" si="517"/>
        <v>0</v>
      </c>
      <c r="P374" s="122" t="e">
        <f t="shared" si="502"/>
        <v>#DIV/0!</v>
      </c>
      <c r="Q374" s="424">
        <f t="shared" si="503"/>
        <v>0</v>
      </c>
      <c r="R374" s="268">
        <f t="shared" si="504"/>
        <v>0</v>
      </c>
      <c r="S374" s="576"/>
      <c r="T374" s="38" t="b">
        <f>H386-K386=Q386</f>
        <v>1</v>
      </c>
      <c r="CJ374" s="38" t="b">
        <f t="shared" si="506"/>
        <v>1</v>
      </c>
      <c r="CT374" s="182">
        <f t="shared" si="507"/>
        <v>0</v>
      </c>
      <c r="CU374" s="38" t="b">
        <f t="shared" si="508"/>
        <v>1</v>
      </c>
    </row>
    <row r="375" spans="1:99" s="42" customFormat="1" ht="168" customHeight="1" x14ac:dyDescent="0.25">
      <c r="A375" s="193" t="s">
        <v>132</v>
      </c>
      <c r="B375" s="199" t="s">
        <v>180</v>
      </c>
      <c r="C375" s="141" t="s">
        <v>17</v>
      </c>
      <c r="D375" s="281">
        <f t="shared" ref="D375:I375" si="522">SUM(D376:D380)</f>
        <v>0</v>
      </c>
      <c r="E375" s="281">
        <f t="shared" si="522"/>
        <v>0</v>
      </c>
      <c r="F375" s="281">
        <f t="shared" si="522"/>
        <v>0</v>
      </c>
      <c r="G375" s="281">
        <f t="shared" si="522"/>
        <v>11631.36</v>
      </c>
      <c r="H375" s="281">
        <f t="shared" si="522"/>
        <v>11631.36</v>
      </c>
      <c r="I375" s="281">
        <f t="shared" si="522"/>
        <v>1383.33</v>
      </c>
      <c r="J375" s="194">
        <f>I375/H375</f>
        <v>0.12</v>
      </c>
      <c r="K375" s="281">
        <f>SUM(K376:K380)</f>
        <v>1354.03</v>
      </c>
      <c r="L375" s="463">
        <f>K375/H375</f>
        <v>0.12</v>
      </c>
      <c r="M375" s="508">
        <f>K375/I375</f>
        <v>0.97899999999999998</v>
      </c>
      <c r="N375" s="281">
        <f>SUM(N376:N380)</f>
        <v>11631.12</v>
      </c>
      <c r="O375" s="281">
        <f t="shared" si="517"/>
        <v>0.24</v>
      </c>
      <c r="P375" s="152">
        <f t="shared" si="502"/>
        <v>1</v>
      </c>
      <c r="Q375" s="281">
        <f t="shared" si="503"/>
        <v>10277.33</v>
      </c>
      <c r="R375" s="281">
        <f t="shared" si="504"/>
        <v>29.3</v>
      </c>
      <c r="S375" s="574" t="s">
        <v>466</v>
      </c>
      <c r="T375" s="38" t="b">
        <f t="shared" ref="T375:T376" si="523">H387-K387=Q387</f>
        <v>1</v>
      </c>
      <c r="CJ375" s="38" t="b">
        <f t="shared" si="506"/>
        <v>1</v>
      </c>
      <c r="CT375" s="182">
        <f t="shared" si="507"/>
        <v>11631.36</v>
      </c>
      <c r="CU375" s="38" t="b">
        <f t="shared" si="508"/>
        <v>1</v>
      </c>
    </row>
    <row r="376" spans="1:99" s="247" customFormat="1" ht="34.5" customHeight="1" x14ac:dyDescent="0.25">
      <c r="A376" s="196"/>
      <c r="B376" s="376" t="s">
        <v>10</v>
      </c>
      <c r="C376" s="376"/>
      <c r="D376" s="424"/>
      <c r="E376" s="424"/>
      <c r="F376" s="424"/>
      <c r="G376" s="424"/>
      <c r="H376" s="424"/>
      <c r="I376" s="425"/>
      <c r="J376" s="129"/>
      <c r="K376" s="125"/>
      <c r="L376" s="122"/>
      <c r="M376" s="201" t="e">
        <f t="shared" ref="M376:M380" si="524">K376/I376</f>
        <v>#DIV/0!</v>
      </c>
      <c r="N376" s="424"/>
      <c r="O376" s="424">
        <f t="shared" si="517"/>
        <v>0</v>
      </c>
      <c r="P376" s="122" t="e">
        <f t="shared" si="502"/>
        <v>#DIV/0!</v>
      </c>
      <c r="Q376" s="424">
        <f t="shared" si="503"/>
        <v>0</v>
      </c>
      <c r="R376" s="424">
        <f t="shared" si="504"/>
        <v>0</v>
      </c>
      <c r="S376" s="569"/>
      <c r="T376" s="38" t="b">
        <f t="shared" si="523"/>
        <v>1</v>
      </c>
      <c r="CJ376" s="38" t="b">
        <f t="shared" si="506"/>
        <v>1</v>
      </c>
      <c r="CT376" s="182">
        <f t="shared" si="507"/>
        <v>0</v>
      </c>
      <c r="CU376" s="38" t="b">
        <f t="shared" si="508"/>
        <v>1</v>
      </c>
    </row>
    <row r="377" spans="1:99" s="247" customFormat="1" ht="34.5" customHeight="1" x14ac:dyDescent="0.25">
      <c r="A377" s="196"/>
      <c r="B377" s="376" t="s">
        <v>8</v>
      </c>
      <c r="C377" s="376"/>
      <c r="D377" s="424"/>
      <c r="E377" s="424"/>
      <c r="F377" s="424"/>
      <c r="G377" s="424">
        <v>1092</v>
      </c>
      <c r="H377" s="424">
        <v>1092</v>
      </c>
      <c r="I377" s="424">
        <v>1092</v>
      </c>
      <c r="J377" s="130">
        <f>I377/H377</f>
        <v>1</v>
      </c>
      <c r="K377" s="424">
        <v>1062.7</v>
      </c>
      <c r="L377" s="130">
        <f>K377/H377</f>
        <v>0.97</v>
      </c>
      <c r="M377" s="169">
        <f>K377/I377</f>
        <v>0.97</v>
      </c>
      <c r="N377" s="424">
        <f>H377</f>
        <v>1092</v>
      </c>
      <c r="O377" s="424">
        <f t="shared" si="517"/>
        <v>0</v>
      </c>
      <c r="P377" s="123">
        <f t="shared" si="502"/>
        <v>1</v>
      </c>
      <c r="Q377" s="424">
        <f t="shared" si="503"/>
        <v>29.3</v>
      </c>
      <c r="R377" s="424">
        <f t="shared" si="504"/>
        <v>29.3</v>
      </c>
      <c r="S377" s="569"/>
      <c r="T377" s="38" t="b">
        <f>H389-K389=Q389</f>
        <v>1</v>
      </c>
      <c r="CJ377" s="38" t="b">
        <f t="shared" si="506"/>
        <v>1</v>
      </c>
      <c r="CT377" s="182">
        <f t="shared" si="507"/>
        <v>1092</v>
      </c>
      <c r="CU377" s="38" t="b">
        <f t="shared" si="508"/>
        <v>1</v>
      </c>
    </row>
    <row r="378" spans="1:99" s="247" customFormat="1" ht="34.5" customHeight="1" x14ac:dyDescent="0.25">
      <c r="A378" s="196"/>
      <c r="B378" s="376" t="s">
        <v>19</v>
      </c>
      <c r="C378" s="376"/>
      <c r="D378" s="424"/>
      <c r="E378" s="424"/>
      <c r="F378" s="424"/>
      <c r="G378" s="424">
        <v>10539.36</v>
      </c>
      <c r="H378" s="424">
        <v>10539.36</v>
      </c>
      <c r="I378" s="424">
        <v>291.33</v>
      </c>
      <c r="J378" s="130">
        <f>I378/H378</f>
        <v>0.03</v>
      </c>
      <c r="K378" s="424">
        <f>I378</f>
        <v>291.33</v>
      </c>
      <c r="L378" s="130">
        <f>K378/H378</f>
        <v>0.03</v>
      </c>
      <c r="M378" s="169">
        <f>K378/I378</f>
        <v>1</v>
      </c>
      <c r="N378" s="424">
        <f>H378-0.24</f>
        <v>10539.12</v>
      </c>
      <c r="O378" s="424">
        <f>H378-N378</f>
        <v>0.24</v>
      </c>
      <c r="P378" s="123">
        <f t="shared" si="502"/>
        <v>1</v>
      </c>
      <c r="Q378" s="424">
        <f t="shared" si="503"/>
        <v>10248.030000000001</v>
      </c>
      <c r="R378" s="424">
        <f t="shared" si="504"/>
        <v>0</v>
      </c>
      <c r="S378" s="569"/>
      <c r="T378" s="38" t="b">
        <f>H390-K390=Q390</f>
        <v>1</v>
      </c>
      <c r="CJ378" s="38" t="b">
        <f t="shared" si="506"/>
        <v>1</v>
      </c>
      <c r="CT378" s="182">
        <f t="shared" si="507"/>
        <v>10539.36</v>
      </c>
      <c r="CU378" s="38" t="b">
        <f t="shared" si="508"/>
        <v>1</v>
      </c>
    </row>
    <row r="379" spans="1:99" s="247" customFormat="1" ht="34.5" customHeight="1" x14ac:dyDescent="0.25">
      <c r="A379" s="196"/>
      <c r="B379" s="376" t="s">
        <v>22</v>
      </c>
      <c r="C379" s="376"/>
      <c r="D379" s="424"/>
      <c r="E379" s="424"/>
      <c r="F379" s="268"/>
      <c r="G379" s="424"/>
      <c r="H379" s="268"/>
      <c r="I379" s="425"/>
      <c r="J379" s="17"/>
      <c r="K379" s="424"/>
      <c r="L379" s="123"/>
      <c r="M379" s="201" t="e">
        <f t="shared" si="524"/>
        <v>#DIV/0!</v>
      </c>
      <c r="N379" s="424"/>
      <c r="O379" s="268">
        <f t="shared" si="517"/>
        <v>0</v>
      </c>
      <c r="P379" s="122" t="e">
        <f t="shared" si="502"/>
        <v>#DIV/0!</v>
      </c>
      <c r="Q379" s="424">
        <f t="shared" si="503"/>
        <v>0</v>
      </c>
      <c r="R379" s="268">
        <f t="shared" si="504"/>
        <v>0</v>
      </c>
      <c r="S379" s="569"/>
      <c r="T379" s="38" t="b">
        <f>H391-K391=Q391</f>
        <v>1</v>
      </c>
      <c r="CJ379" s="38" t="b">
        <f t="shared" si="506"/>
        <v>1</v>
      </c>
      <c r="CT379" s="182">
        <f t="shared" si="507"/>
        <v>0</v>
      </c>
      <c r="CU379" s="38" t="b">
        <f t="shared" si="508"/>
        <v>1</v>
      </c>
    </row>
    <row r="380" spans="1:99" s="247" customFormat="1" ht="63" customHeight="1" x14ac:dyDescent="0.25">
      <c r="A380" s="197"/>
      <c r="B380" s="376" t="s">
        <v>11</v>
      </c>
      <c r="C380" s="376"/>
      <c r="D380" s="424"/>
      <c r="E380" s="424"/>
      <c r="F380" s="268"/>
      <c r="G380" s="424"/>
      <c r="H380" s="268"/>
      <c r="I380" s="425"/>
      <c r="J380" s="17"/>
      <c r="K380" s="424"/>
      <c r="L380" s="123"/>
      <c r="M380" s="129" t="e">
        <f t="shared" si="524"/>
        <v>#DIV/0!</v>
      </c>
      <c r="N380" s="424"/>
      <c r="O380" s="268">
        <f t="shared" si="517"/>
        <v>0</v>
      </c>
      <c r="P380" s="122" t="e">
        <f t="shared" si="502"/>
        <v>#DIV/0!</v>
      </c>
      <c r="Q380" s="424">
        <f t="shared" si="503"/>
        <v>0</v>
      </c>
      <c r="R380" s="268">
        <f t="shared" si="504"/>
        <v>0</v>
      </c>
      <c r="S380" s="570"/>
      <c r="T380" s="38" t="b">
        <f>H392-K392=Q392</f>
        <v>1</v>
      </c>
      <c r="CJ380" s="38" t="b">
        <f t="shared" si="506"/>
        <v>1</v>
      </c>
      <c r="CT380" s="182">
        <f t="shared" si="507"/>
        <v>0</v>
      </c>
      <c r="CU380" s="38" t="b">
        <f t="shared" si="508"/>
        <v>1</v>
      </c>
    </row>
    <row r="381" spans="1:99" s="15" customFormat="1" ht="112.5" outlineLevel="1" x14ac:dyDescent="0.25">
      <c r="A381" s="373" t="s">
        <v>36</v>
      </c>
      <c r="B381" s="45" t="s">
        <v>332</v>
      </c>
      <c r="C381" s="45" t="s">
        <v>9</v>
      </c>
      <c r="D381" s="274" t="e">
        <f>D383+D384+D385+#REF!+D386</f>
        <v>#REF!</v>
      </c>
      <c r="E381" s="274" t="e">
        <f>E383+E384+E385+#REF!+E386</f>
        <v>#REF!</v>
      </c>
      <c r="F381" s="274" t="e">
        <f>F383+F384+F385+#REF!+F386</f>
        <v>#REF!</v>
      </c>
      <c r="G381" s="274"/>
      <c r="H381" s="274">
        <f>SUM(H382:H386)</f>
        <v>0</v>
      </c>
      <c r="I381" s="47">
        <f>SUM(I382:I386)</f>
        <v>0</v>
      </c>
      <c r="J381" s="76" t="e">
        <f t="shared" ref="J381:J396" si="525">I381/H381</f>
        <v>#DIV/0!</v>
      </c>
      <c r="K381" s="274">
        <f>SUM(K382:K386)</f>
        <v>0</v>
      </c>
      <c r="L381" s="78" t="e">
        <f>K381/H381</f>
        <v>#DIV/0!</v>
      </c>
      <c r="M381" s="78" t="e">
        <f>K381/I381</f>
        <v>#DIV/0!</v>
      </c>
      <c r="N381" s="78"/>
      <c r="O381" s="78"/>
      <c r="P381" s="78" t="e">
        <f t="shared" ref="P381:P392" si="526">N381/L381</f>
        <v>#DIV/0!</v>
      </c>
      <c r="Q381" s="327"/>
      <c r="R381" s="327"/>
      <c r="S381" s="418" t="s">
        <v>61</v>
      </c>
      <c r="T381" s="38" t="b">
        <f t="shared" ref="T381:T411" si="527">H393-K393=Q393</f>
        <v>0</v>
      </c>
      <c r="CG381" s="39"/>
      <c r="CJ381" s="38" t="b">
        <f t="shared" si="506"/>
        <v>1</v>
      </c>
      <c r="CT381" s="263">
        <f t="shared" ref="CT381:CT414" si="528">N381+O381</f>
        <v>0</v>
      </c>
      <c r="CU381" s="25" t="b">
        <f t="shared" ref="CU381:CU414" si="529">CT381=H381</f>
        <v>1</v>
      </c>
    </row>
    <row r="382" spans="1:99" s="15" customFormat="1" ht="34.5" customHeight="1" outlineLevel="1" x14ac:dyDescent="0.25">
      <c r="A382" s="59"/>
      <c r="B382" s="60" t="s">
        <v>10</v>
      </c>
      <c r="C382" s="50"/>
      <c r="D382" s="269"/>
      <c r="E382" s="269"/>
      <c r="F382" s="269"/>
      <c r="G382" s="269"/>
      <c r="H382" s="269"/>
      <c r="I382" s="269"/>
      <c r="J382" s="77" t="e">
        <f t="shared" si="525"/>
        <v>#DIV/0!</v>
      </c>
      <c r="K382" s="269"/>
      <c r="L382" s="79" t="e">
        <f>K382/H382</f>
        <v>#DIV/0!</v>
      </c>
      <c r="M382" s="79" t="e">
        <f>K382/I382</f>
        <v>#DIV/0!</v>
      </c>
      <c r="N382" s="79"/>
      <c r="O382" s="79"/>
      <c r="P382" s="79" t="e">
        <f t="shared" si="526"/>
        <v>#DIV/0!</v>
      </c>
      <c r="Q382" s="328"/>
      <c r="R382" s="328"/>
      <c r="S382" s="416"/>
      <c r="T382" s="38" t="b">
        <f t="shared" si="527"/>
        <v>0</v>
      </c>
      <c r="CG382" s="39"/>
      <c r="CJ382" s="38" t="b">
        <f t="shared" si="506"/>
        <v>1</v>
      </c>
      <c r="CT382" s="263">
        <f t="shared" si="528"/>
        <v>0</v>
      </c>
      <c r="CU382" s="25" t="b">
        <f t="shared" si="529"/>
        <v>1</v>
      </c>
    </row>
    <row r="383" spans="1:99" s="15" customFormat="1" ht="34.5" customHeight="1" outlineLevel="1" x14ac:dyDescent="0.25">
      <c r="A383" s="59"/>
      <c r="B383" s="60" t="s">
        <v>8</v>
      </c>
      <c r="C383" s="50"/>
      <c r="D383" s="269" t="e">
        <f>#REF!+#REF!</f>
        <v>#REF!</v>
      </c>
      <c r="E383" s="269" t="e">
        <f>#REF!+#REF!</f>
        <v>#REF!</v>
      </c>
      <c r="F383" s="269" t="e">
        <f>#REF!+#REF!</f>
        <v>#REF!</v>
      </c>
      <c r="G383" s="269"/>
      <c r="H383" s="269"/>
      <c r="I383" s="269"/>
      <c r="J383" s="77" t="e">
        <f t="shared" si="525"/>
        <v>#DIV/0!</v>
      </c>
      <c r="K383" s="269"/>
      <c r="L383" s="79" t="e">
        <f>K383/H383</f>
        <v>#DIV/0!</v>
      </c>
      <c r="M383" s="79" t="e">
        <f>K383/I383</f>
        <v>#DIV/0!</v>
      </c>
      <c r="N383" s="79"/>
      <c r="O383" s="79"/>
      <c r="P383" s="79" t="e">
        <f t="shared" si="526"/>
        <v>#DIV/0!</v>
      </c>
      <c r="Q383" s="328"/>
      <c r="R383" s="328"/>
      <c r="S383" s="416"/>
      <c r="T383" s="38" t="b">
        <f t="shared" si="527"/>
        <v>0</v>
      </c>
      <c r="CG383" s="39"/>
      <c r="CJ383" s="38" t="b">
        <f t="shared" si="506"/>
        <v>1</v>
      </c>
      <c r="CT383" s="263">
        <f t="shared" si="528"/>
        <v>0</v>
      </c>
      <c r="CU383" s="25" t="b">
        <f t="shared" si="529"/>
        <v>1</v>
      </c>
    </row>
    <row r="384" spans="1:99" s="15" customFormat="1" ht="34.5" customHeight="1" outlineLevel="1" x14ac:dyDescent="0.25">
      <c r="A384" s="59"/>
      <c r="B384" s="60" t="s">
        <v>19</v>
      </c>
      <c r="C384" s="50"/>
      <c r="D384" s="269"/>
      <c r="E384" s="269"/>
      <c r="F384" s="269"/>
      <c r="G384" s="269"/>
      <c r="H384" s="269"/>
      <c r="I384" s="269"/>
      <c r="J384" s="77" t="e">
        <f t="shared" si="525"/>
        <v>#DIV/0!</v>
      </c>
      <c r="K384" s="269"/>
      <c r="L384" s="79" t="e">
        <f t="shared" ref="L384:L386" si="530">K384/H384</f>
        <v>#DIV/0!</v>
      </c>
      <c r="M384" s="79" t="e">
        <f t="shared" ref="M384:M386" si="531">K384/I384</f>
        <v>#DIV/0!</v>
      </c>
      <c r="N384" s="79"/>
      <c r="O384" s="79"/>
      <c r="P384" s="79" t="e">
        <f t="shared" si="526"/>
        <v>#DIV/0!</v>
      </c>
      <c r="Q384" s="328"/>
      <c r="R384" s="328"/>
      <c r="S384" s="416"/>
      <c r="T384" s="38" t="b">
        <f t="shared" si="527"/>
        <v>0</v>
      </c>
      <c r="CG384" s="39"/>
      <c r="CJ384" s="38" t="b">
        <f t="shared" si="506"/>
        <v>1</v>
      </c>
      <c r="CT384" s="263">
        <f t="shared" si="528"/>
        <v>0</v>
      </c>
      <c r="CU384" s="25" t="b">
        <f t="shared" si="529"/>
        <v>1</v>
      </c>
    </row>
    <row r="385" spans="1:99" s="15" customFormat="1" ht="34.5" customHeight="1" outlineLevel="1" x14ac:dyDescent="0.25">
      <c r="A385" s="59"/>
      <c r="B385" s="50" t="s">
        <v>22</v>
      </c>
      <c r="C385" s="50"/>
      <c r="D385" s="269"/>
      <c r="E385" s="269"/>
      <c r="F385" s="269"/>
      <c r="G385" s="269"/>
      <c r="H385" s="269"/>
      <c r="I385" s="269"/>
      <c r="J385" s="77" t="e">
        <f t="shared" si="525"/>
        <v>#DIV/0!</v>
      </c>
      <c r="K385" s="269"/>
      <c r="L385" s="79" t="e">
        <f t="shared" si="530"/>
        <v>#DIV/0!</v>
      </c>
      <c r="M385" s="79" t="e">
        <f t="shared" si="531"/>
        <v>#DIV/0!</v>
      </c>
      <c r="N385" s="79"/>
      <c r="O385" s="79"/>
      <c r="P385" s="79" t="e">
        <f t="shared" si="526"/>
        <v>#DIV/0!</v>
      </c>
      <c r="Q385" s="328"/>
      <c r="R385" s="328"/>
      <c r="S385" s="416"/>
      <c r="T385" s="38" t="b">
        <f t="shared" si="527"/>
        <v>0</v>
      </c>
      <c r="CG385" s="39"/>
      <c r="CJ385" s="38" t="b">
        <f t="shared" si="506"/>
        <v>1</v>
      </c>
      <c r="CT385" s="263">
        <f t="shared" si="528"/>
        <v>0</v>
      </c>
      <c r="CU385" s="25" t="b">
        <f t="shared" si="529"/>
        <v>1</v>
      </c>
    </row>
    <row r="386" spans="1:99" s="15" customFormat="1" ht="34.5" customHeight="1" outlineLevel="1" collapsed="1" x14ac:dyDescent="0.25">
      <c r="A386" s="61"/>
      <c r="B386" s="50" t="s">
        <v>11</v>
      </c>
      <c r="C386" s="50"/>
      <c r="D386" s="269"/>
      <c r="E386" s="269"/>
      <c r="F386" s="269"/>
      <c r="G386" s="269"/>
      <c r="H386" s="269"/>
      <c r="I386" s="269"/>
      <c r="J386" s="77" t="e">
        <f t="shared" si="525"/>
        <v>#DIV/0!</v>
      </c>
      <c r="K386" s="269"/>
      <c r="L386" s="79" t="e">
        <f t="shared" si="530"/>
        <v>#DIV/0!</v>
      </c>
      <c r="M386" s="79" t="e">
        <f t="shared" si="531"/>
        <v>#DIV/0!</v>
      </c>
      <c r="N386" s="79"/>
      <c r="O386" s="79"/>
      <c r="P386" s="79" t="e">
        <f t="shared" si="526"/>
        <v>#DIV/0!</v>
      </c>
      <c r="Q386" s="310"/>
      <c r="R386" s="310"/>
      <c r="S386" s="417"/>
      <c r="T386" s="38" t="b">
        <f t="shared" si="527"/>
        <v>1</v>
      </c>
      <c r="CG386" s="39"/>
      <c r="CJ386" s="38" t="b">
        <f t="shared" si="506"/>
        <v>1</v>
      </c>
      <c r="CT386" s="263">
        <f t="shared" si="528"/>
        <v>0</v>
      </c>
      <c r="CU386" s="25" t="b">
        <f t="shared" si="529"/>
        <v>1</v>
      </c>
    </row>
    <row r="387" spans="1:99" s="41" customFormat="1" ht="135" x14ac:dyDescent="0.25">
      <c r="A387" s="552" t="s">
        <v>37</v>
      </c>
      <c r="B387" s="45" t="s">
        <v>333</v>
      </c>
      <c r="C387" s="45" t="s">
        <v>9</v>
      </c>
      <c r="D387" s="274" t="e">
        <f>D389+D390+D391+#REF!+D392</f>
        <v>#REF!</v>
      </c>
      <c r="E387" s="274" t="e">
        <f>E389+E390+E391+#REF!+E392</f>
        <v>#REF!</v>
      </c>
      <c r="F387" s="274" t="e">
        <f>F389+F390+F391+#REF!+F392</f>
        <v>#REF!</v>
      </c>
      <c r="G387" s="274"/>
      <c r="H387" s="274">
        <f>SUM(H388:H392)</f>
        <v>0</v>
      </c>
      <c r="I387" s="47">
        <f>SUM(I388:I392)</f>
        <v>0</v>
      </c>
      <c r="J387" s="76" t="e">
        <f t="shared" si="525"/>
        <v>#DIV/0!</v>
      </c>
      <c r="K387" s="274">
        <f>SUM(K388:K392)</f>
        <v>0</v>
      </c>
      <c r="L387" s="78" t="e">
        <f>K387/H387</f>
        <v>#DIV/0!</v>
      </c>
      <c r="M387" s="78" t="e">
        <f>K387/I387</f>
        <v>#DIV/0!</v>
      </c>
      <c r="N387" s="78"/>
      <c r="O387" s="78"/>
      <c r="P387" s="78" t="e">
        <f t="shared" si="526"/>
        <v>#DIV/0!</v>
      </c>
      <c r="Q387" s="327"/>
      <c r="R387" s="327"/>
      <c r="S387" s="542" t="s">
        <v>61</v>
      </c>
      <c r="T387" s="38" t="b">
        <f t="shared" si="527"/>
        <v>0</v>
      </c>
      <c r="CJ387" s="38" t="b">
        <f t="shared" si="506"/>
        <v>1</v>
      </c>
      <c r="CT387" s="263">
        <f t="shared" si="528"/>
        <v>0</v>
      </c>
      <c r="CU387" s="25" t="b">
        <f t="shared" si="529"/>
        <v>1</v>
      </c>
    </row>
    <row r="388" spans="1:99" s="31" customFormat="1" ht="34.5" customHeight="1" x14ac:dyDescent="0.25">
      <c r="A388" s="59"/>
      <c r="B388" s="60" t="s">
        <v>10</v>
      </c>
      <c r="C388" s="50"/>
      <c r="D388" s="269"/>
      <c r="E388" s="269"/>
      <c r="F388" s="269"/>
      <c r="G388" s="269"/>
      <c r="H388" s="269"/>
      <c r="I388" s="269"/>
      <c r="J388" s="77" t="e">
        <f t="shared" si="525"/>
        <v>#DIV/0!</v>
      </c>
      <c r="K388" s="269"/>
      <c r="L388" s="79" t="e">
        <f>K388/H388</f>
        <v>#DIV/0!</v>
      </c>
      <c r="M388" s="79" t="e">
        <f>K388/I388</f>
        <v>#DIV/0!</v>
      </c>
      <c r="N388" s="79"/>
      <c r="O388" s="79"/>
      <c r="P388" s="79" t="e">
        <f t="shared" si="526"/>
        <v>#DIV/0!</v>
      </c>
      <c r="Q388" s="328"/>
      <c r="R388" s="328"/>
      <c r="S388" s="540"/>
      <c r="T388" s="38" t="b">
        <f t="shared" si="527"/>
        <v>1</v>
      </c>
      <c r="CJ388" s="38" t="b">
        <f t="shared" si="506"/>
        <v>1</v>
      </c>
      <c r="CT388" s="263">
        <f t="shared" si="528"/>
        <v>0</v>
      </c>
      <c r="CU388" s="25" t="b">
        <f t="shared" si="529"/>
        <v>1</v>
      </c>
    </row>
    <row r="389" spans="1:99" s="31" customFormat="1" ht="34.5" customHeight="1" x14ac:dyDescent="0.25">
      <c r="A389" s="59"/>
      <c r="B389" s="60" t="s">
        <v>8</v>
      </c>
      <c r="C389" s="50"/>
      <c r="D389" s="269" t="e">
        <f>#REF!+#REF!</f>
        <v>#REF!</v>
      </c>
      <c r="E389" s="269" t="e">
        <f>#REF!+#REF!</f>
        <v>#REF!</v>
      </c>
      <c r="F389" s="269" t="e">
        <f>#REF!+#REF!</f>
        <v>#REF!</v>
      </c>
      <c r="G389" s="269"/>
      <c r="H389" s="269"/>
      <c r="I389" s="269"/>
      <c r="J389" s="77" t="e">
        <f t="shared" si="525"/>
        <v>#DIV/0!</v>
      </c>
      <c r="K389" s="269"/>
      <c r="L389" s="79" t="e">
        <f>K389/H389</f>
        <v>#DIV/0!</v>
      </c>
      <c r="M389" s="79" t="e">
        <f>K389/I389</f>
        <v>#DIV/0!</v>
      </c>
      <c r="N389" s="79"/>
      <c r="O389" s="79"/>
      <c r="P389" s="79" t="e">
        <f t="shared" si="526"/>
        <v>#DIV/0!</v>
      </c>
      <c r="Q389" s="328"/>
      <c r="R389" s="328"/>
      <c r="S389" s="540"/>
      <c r="T389" s="38" t="b">
        <f t="shared" si="527"/>
        <v>0</v>
      </c>
      <c r="CJ389" s="38" t="b">
        <f t="shared" si="506"/>
        <v>1</v>
      </c>
      <c r="CT389" s="263">
        <f t="shared" si="528"/>
        <v>0</v>
      </c>
      <c r="CU389" s="25" t="b">
        <f t="shared" si="529"/>
        <v>1</v>
      </c>
    </row>
    <row r="390" spans="1:99" s="31" customFormat="1" ht="34.5" customHeight="1" x14ac:dyDescent="0.25">
      <c r="A390" s="59"/>
      <c r="B390" s="60" t="s">
        <v>19</v>
      </c>
      <c r="C390" s="50"/>
      <c r="D390" s="269"/>
      <c r="E390" s="269"/>
      <c r="F390" s="269"/>
      <c r="G390" s="269"/>
      <c r="H390" s="269"/>
      <c r="I390" s="269"/>
      <c r="J390" s="77" t="e">
        <f t="shared" si="525"/>
        <v>#DIV/0!</v>
      </c>
      <c r="K390" s="269"/>
      <c r="L390" s="79" t="e">
        <f t="shared" ref="L390:L392" si="532">K390/H390</f>
        <v>#DIV/0!</v>
      </c>
      <c r="M390" s="79" t="e">
        <f t="shared" ref="M390:M392" si="533">K390/I390</f>
        <v>#DIV/0!</v>
      </c>
      <c r="N390" s="79"/>
      <c r="O390" s="79"/>
      <c r="P390" s="79" t="e">
        <f t="shared" si="526"/>
        <v>#DIV/0!</v>
      </c>
      <c r="Q390" s="328"/>
      <c r="R390" s="328"/>
      <c r="S390" s="540"/>
      <c r="T390" s="38" t="b">
        <f t="shared" si="527"/>
        <v>0</v>
      </c>
      <c r="CJ390" s="38" t="b">
        <f t="shared" si="506"/>
        <v>1</v>
      </c>
      <c r="CT390" s="263">
        <f t="shared" si="528"/>
        <v>0</v>
      </c>
      <c r="CU390" s="25" t="b">
        <f t="shared" si="529"/>
        <v>1</v>
      </c>
    </row>
    <row r="391" spans="1:99" s="31" customFormat="1" ht="34.5" customHeight="1" x14ac:dyDescent="0.25">
      <c r="A391" s="59"/>
      <c r="B391" s="50" t="s">
        <v>22</v>
      </c>
      <c r="C391" s="50"/>
      <c r="D391" s="269"/>
      <c r="E391" s="269"/>
      <c r="F391" s="269"/>
      <c r="G391" s="269"/>
      <c r="H391" s="269"/>
      <c r="I391" s="269"/>
      <c r="J391" s="77" t="e">
        <f t="shared" si="525"/>
        <v>#DIV/0!</v>
      </c>
      <c r="K391" s="168"/>
      <c r="L391" s="79" t="e">
        <f t="shared" si="532"/>
        <v>#DIV/0!</v>
      </c>
      <c r="M391" s="79" t="e">
        <f t="shared" si="533"/>
        <v>#DIV/0!</v>
      </c>
      <c r="N391" s="79"/>
      <c r="O391" s="79"/>
      <c r="P391" s="79" t="e">
        <f t="shared" si="526"/>
        <v>#DIV/0!</v>
      </c>
      <c r="Q391" s="328"/>
      <c r="R391" s="328"/>
      <c r="S391" s="540"/>
      <c r="T391" s="38" t="b">
        <f t="shared" si="527"/>
        <v>0</v>
      </c>
      <c r="CJ391" s="38" t="b">
        <f t="shared" si="506"/>
        <v>1</v>
      </c>
      <c r="CT391" s="263">
        <f t="shared" si="528"/>
        <v>0</v>
      </c>
      <c r="CU391" s="25" t="b">
        <f t="shared" si="529"/>
        <v>1</v>
      </c>
    </row>
    <row r="392" spans="1:99" s="31" customFormat="1" ht="34.5" customHeight="1" collapsed="1" x14ac:dyDescent="0.25">
      <c r="A392" s="61"/>
      <c r="B392" s="50" t="s">
        <v>11</v>
      </c>
      <c r="C392" s="50"/>
      <c r="D392" s="269"/>
      <c r="E392" s="269"/>
      <c r="F392" s="269"/>
      <c r="G392" s="269"/>
      <c r="H392" s="269"/>
      <c r="I392" s="269"/>
      <c r="J392" s="77" t="e">
        <f t="shared" si="525"/>
        <v>#DIV/0!</v>
      </c>
      <c r="K392" s="168"/>
      <c r="L392" s="79" t="e">
        <f t="shared" si="532"/>
        <v>#DIV/0!</v>
      </c>
      <c r="M392" s="79" t="e">
        <f t="shared" si="533"/>
        <v>#DIV/0!</v>
      </c>
      <c r="N392" s="79"/>
      <c r="O392" s="79"/>
      <c r="P392" s="79" t="e">
        <f t="shared" si="526"/>
        <v>#DIV/0!</v>
      </c>
      <c r="Q392" s="310"/>
      <c r="R392" s="310"/>
      <c r="S392" s="541"/>
      <c r="T392" s="38" t="b">
        <f t="shared" si="527"/>
        <v>1</v>
      </c>
      <c r="CJ392" s="38" t="b">
        <f t="shared" si="506"/>
        <v>1</v>
      </c>
      <c r="CT392" s="263">
        <f t="shared" si="528"/>
        <v>0</v>
      </c>
      <c r="CU392" s="25" t="b">
        <f t="shared" si="529"/>
        <v>1</v>
      </c>
    </row>
    <row r="393" spans="1:99" s="37" customFormat="1" ht="159.75" customHeight="1" x14ac:dyDescent="0.25">
      <c r="A393" s="620" t="s">
        <v>38</v>
      </c>
      <c r="B393" s="73" t="s">
        <v>334</v>
      </c>
      <c r="C393" s="45" t="s">
        <v>9</v>
      </c>
      <c r="D393" s="46">
        <f>SUM(D394:D398)</f>
        <v>0</v>
      </c>
      <c r="E393" s="46">
        <f>SUM(E394:E398)</f>
        <v>0</v>
      </c>
      <c r="F393" s="46">
        <f>SUM(F394:F398)</f>
        <v>0</v>
      </c>
      <c r="G393" s="46">
        <f>SUM(G394:G398)</f>
        <v>497639.76</v>
      </c>
      <c r="H393" s="46">
        <f t="shared" ref="H393:K393" si="534">SUM(H394:H398)</f>
        <v>1341525.49</v>
      </c>
      <c r="I393" s="46">
        <f t="shared" si="534"/>
        <v>860252.38</v>
      </c>
      <c r="J393" s="48">
        <f t="shared" si="525"/>
        <v>0.64</v>
      </c>
      <c r="K393" s="46">
        <f t="shared" si="534"/>
        <v>837464.26</v>
      </c>
      <c r="L393" s="114">
        <f>K393/H393</f>
        <v>0.624</v>
      </c>
      <c r="M393" s="48">
        <f>K393/I393</f>
        <v>0.97</v>
      </c>
      <c r="N393" s="274">
        <f t="shared" ref="N393:O393" si="535">SUM(N394:N398)</f>
        <v>1341525.49</v>
      </c>
      <c r="O393" s="274">
        <f t="shared" si="535"/>
        <v>0</v>
      </c>
      <c r="P393" s="75">
        <f t="shared" ref="P393:P444" si="536">N393/H393</f>
        <v>1</v>
      </c>
      <c r="Q393" s="331"/>
      <c r="R393" s="331"/>
      <c r="S393" s="538" t="s">
        <v>490</v>
      </c>
      <c r="T393" s="38" t="b">
        <f t="shared" si="527"/>
        <v>0</v>
      </c>
      <c r="U393" s="377"/>
      <c r="CG393" s="189">
        <f>K405/H405*100</f>
        <v>0</v>
      </c>
      <c r="CJ393" s="38" t="b">
        <f t="shared" si="506"/>
        <v>1</v>
      </c>
      <c r="CT393" s="263">
        <f t="shared" si="528"/>
        <v>1341525.49</v>
      </c>
      <c r="CU393" s="25" t="b">
        <f t="shared" si="529"/>
        <v>1</v>
      </c>
    </row>
    <row r="394" spans="1:99" s="192" customFormat="1" ht="69" customHeight="1" x14ac:dyDescent="0.25">
      <c r="A394" s="618"/>
      <c r="B394" s="50" t="s">
        <v>10</v>
      </c>
      <c r="C394" s="50"/>
      <c r="D394" s="24"/>
      <c r="E394" s="24"/>
      <c r="F394" s="24"/>
      <c r="G394" s="269">
        <f t="shared" ref="G394:I398" si="537">G400+G436</f>
        <v>14306.5</v>
      </c>
      <c r="H394" s="24">
        <f t="shared" si="537"/>
        <v>11248.63</v>
      </c>
      <c r="I394" s="24">
        <f t="shared" si="537"/>
        <v>1392.73</v>
      </c>
      <c r="J394" s="94">
        <f t="shared" si="525"/>
        <v>0.124</v>
      </c>
      <c r="K394" s="269">
        <f>K400+K436</f>
        <v>0</v>
      </c>
      <c r="L394" s="94">
        <f>K394/H394</f>
        <v>0</v>
      </c>
      <c r="M394" s="52">
        <f t="shared" ref="M394:M398" si="538">K394/I394</f>
        <v>0</v>
      </c>
      <c r="N394" s="269">
        <f t="shared" ref="N394:O398" si="539">N400+N436</f>
        <v>11248.63</v>
      </c>
      <c r="O394" s="269">
        <f t="shared" si="539"/>
        <v>0</v>
      </c>
      <c r="P394" s="52">
        <f t="shared" si="536"/>
        <v>1</v>
      </c>
      <c r="Q394" s="295"/>
      <c r="R394" s="295"/>
      <c r="S394" s="627" t="s">
        <v>491</v>
      </c>
      <c r="T394" s="38" t="b">
        <f t="shared" si="527"/>
        <v>1</v>
      </c>
      <c r="U394" s="378"/>
      <c r="CJ394" s="38" t="b">
        <f t="shared" si="506"/>
        <v>1</v>
      </c>
      <c r="CT394" s="263">
        <f t="shared" si="528"/>
        <v>11248.63</v>
      </c>
      <c r="CU394" s="25" t="b">
        <f t="shared" si="529"/>
        <v>1</v>
      </c>
    </row>
    <row r="395" spans="1:99" s="192" customFormat="1" ht="69" customHeight="1" x14ac:dyDescent="0.25">
      <c r="A395" s="618"/>
      <c r="B395" s="50" t="s">
        <v>8</v>
      </c>
      <c r="C395" s="50"/>
      <c r="D395" s="24">
        <f t="shared" ref="D395:F396" si="540">D401+D407</f>
        <v>0</v>
      </c>
      <c r="E395" s="24">
        <f t="shared" si="540"/>
        <v>0</v>
      </c>
      <c r="F395" s="24">
        <f t="shared" si="540"/>
        <v>0</v>
      </c>
      <c r="G395" s="24">
        <f t="shared" si="537"/>
        <v>328394.59999999998</v>
      </c>
      <c r="H395" s="24">
        <f t="shared" si="537"/>
        <v>1175338.2</v>
      </c>
      <c r="I395" s="24">
        <f t="shared" si="537"/>
        <v>772174.91</v>
      </c>
      <c r="J395" s="94">
        <f t="shared" si="525"/>
        <v>0.65700000000000003</v>
      </c>
      <c r="K395" s="24">
        <f>K401+K437</f>
        <v>750779.52</v>
      </c>
      <c r="L395" s="94">
        <f t="shared" ref="L395:L398" si="541">K395/H395</f>
        <v>0.63900000000000001</v>
      </c>
      <c r="M395" s="52">
        <f t="shared" si="538"/>
        <v>0.97</v>
      </c>
      <c r="N395" s="269">
        <f t="shared" si="539"/>
        <v>1175338.2</v>
      </c>
      <c r="O395" s="269">
        <f t="shared" si="539"/>
        <v>0</v>
      </c>
      <c r="P395" s="52">
        <f t="shared" si="536"/>
        <v>1</v>
      </c>
      <c r="Q395" s="295"/>
      <c r="R395" s="295"/>
      <c r="S395" s="627"/>
      <c r="T395" s="38" t="b">
        <f t="shared" si="527"/>
        <v>0</v>
      </c>
      <c r="U395" s="378"/>
      <c r="CJ395" s="38" t="b">
        <f t="shared" si="506"/>
        <v>1</v>
      </c>
      <c r="CT395" s="263">
        <f t="shared" si="528"/>
        <v>1175338.2</v>
      </c>
      <c r="CU395" s="25" t="b">
        <f t="shared" si="529"/>
        <v>1</v>
      </c>
    </row>
    <row r="396" spans="1:99" s="192" customFormat="1" ht="69" customHeight="1" x14ac:dyDescent="0.25">
      <c r="A396" s="63"/>
      <c r="B396" s="58" t="s">
        <v>19</v>
      </c>
      <c r="C396" s="58"/>
      <c r="D396" s="69">
        <f t="shared" si="540"/>
        <v>0</v>
      </c>
      <c r="E396" s="69">
        <f t="shared" si="540"/>
        <v>0</v>
      </c>
      <c r="F396" s="69">
        <f t="shared" si="540"/>
        <v>0</v>
      </c>
      <c r="G396" s="24">
        <f t="shared" si="537"/>
        <v>153182.75</v>
      </c>
      <c r="H396" s="24">
        <f t="shared" si="537"/>
        <v>153182.75</v>
      </c>
      <c r="I396" s="24">
        <f t="shared" si="537"/>
        <v>86684.74</v>
      </c>
      <c r="J396" s="251">
        <f t="shared" si="525"/>
        <v>0.56599999999999995</v>
      </c>
      <c r="K396" s="24">
        <f>K402+K438</f>
        <v>86684.74</v>
      </c>
      <c r="L396" s="251">
        <f t="shared" si="541"/>
        <v>0.56599999999999995</v>
      </c>
      <c r="M396" s="70">
        <f t="shared" si="538"/>
        <v>1</v>
      </c>
      <c r="N396" s="269">
        <f t="shared" si="539"/>
        <v>153182.75</v>
      </c>
      <c r="O396" s="276">
        <f t="shared" si="539"/>
        <v>0</v>
      </c>
      <c r="P396" s="70">
        <f t="shared" si="536"/>
        <v>1</v>
      </c>
      <c r="Q396" s="332"/>
      <c r="R396" s="332"/>
      <c r="S396" s="627" t="s">
        <v>398</v>
      </c>
      <c r="T396" s="38" t="b">
        <f t="shared" si="527"/>
        <v>0</v>
      </c>
      <c r="CJ396" s="38" t="b">
        <f t="shared" si="506"/>
        <v>1</v>
      </c>
      <c r="CT396" s="263">
        <f t="shared" si="528"/>
        <v>153182.75</v>
      </c>
      <c r="CU396" s="25" t="b">
        <f t="shared" si="529"/>
        <v>1</v>
      </c>
    </row>
    <row r="397" spans="1:99" s="192" customFormat="1" ht="69" customHeight="1" x14ac:dyDescent="0.25">
      <c r="A397" s="63"/>
      <c r="B397" s="50" t="s">
        <v>22</v>
      </c>
      <c r="C397" s="50"/>
      <c r="D397" s="24"/>
      <c r="E397" s="24"/>
      <c r="F397" s="24"/>
      <c r="G397" s="24">
        <f t="shared" si="537"/>
        <v>1755.91</v>
      </c>
      <c r="H397" s="24">
        <f t="shared" si="537"/>
        <v>1755.91</v>
      </c>
      <c r="I397" s="24">
        <f t="shared" si="537"/>
        <v>0</v>
      </c>
      <c r="J397" s="94">
        <f t="shared" ref="J397:J398" si="542">I397/H397</f>
        <v>0</v>
      </c>
      <c r="K397" s="24">
        <f>K403+K439</f>
        <v>0</v>
      </c>
      <c r="L397" s="94">
        <f t="shared" si="541"/>
        <v>0</v>
      </c>
      <c r="M397" s="77" t="e">
        <f t="shared" si="538"/>
        <v>#DIV/0!</v>
      </c>
      <c r="N397" s="269">
        <f t="shared" si="539"/>
        <v>1755.91</v>
      </c>
      <c r="O397" s="269">
        <f t="shared" si="539"/>
        <v>0</v>
      </c>
      <c r="P397" s="52">
        <f t="shared" si="536"/>
        <v>1</v>
      </c>
      <c r="Q397" s="333"/>
      <c r="R397" s="333"/>
      <c r="S397" s="627"/>
      <c r="T397" s="38" t="b">
        <f t="shared" si="527"/>
        <v>1</v>
      </c>
      <c r="CJ397" s="38" t="b">
        <f t="shared" si="506"/>
        <v>1</v>
      </c>
      <c r="CT397" s="263">
        <f t="shared" si="528"/>
        <v>1755.91</v>
      </c>
      <c r="CU397" s="25" t="b">
        <f t="shared" si="529"/>
        <v>1</v>
      </c>
    </row>
    <row r="398" spans="1:99" s="192" customFormat="1" ht="69" customHeight="1" collapsed="1" x14ac:dyDescent="0.25">
      <c r="A398" s="68"/>
      <c r="B398" s="50" t="s">
        <v>11</v>
      </c>
      <c r="C398" s="50"/>
      <c r="D398" s="24"/>
      <c r="E398" s="24"/>
      <c r="F398" s="24"/>
      <c r="G398" s="24">
        <f t="shared" si="537"/>
        <v>0</v>
      </c>
      <c r="H398" s="24">
        <f t="shared" si="537"/>
        <v>0</v>
      </c>
      <c r="I398" s="24">
        <f t="shared" si="537"/>
        <v>0</v>
      </c>
      <c r="J398" s="95" t="e">
        <f t="shared" si="542"/>
        <v>#DIV/0!</v>
      </c>
      <c r="K398" s="24">
        <f>K404+K440</f>
        <v>0</v>
      </c>
      <c r="L398" s="95" t="e">
        <f t="shared" si="541"/>
        <v>#DIV/0!</v>
      </c>
      <c r="M398" s="77" t="e">
        <f t="shared" si="538"/>
        <v>#DIV/0!</v>
      </c>
      <c r="N398" s="269">
        <f t="shared" si="539"/>
        <v>0</v>
      </c>
      <c r="O398" s="269">
        <f t="shared" si="539"/>
        <v>0</v>
      </c>
      <c r="P398" s="95" t="e">
        <f t="shared" si="536"/>
        <v>#DIV/0!</v>
      </c>
      <c r="Q398" s="334"/>
      <c r="R398" s="334"/>
      <c r="S398" s="417" t="s">
        <v>399</v>
      </c>
      <c r="T398" s="38" t="b">
        <f t="shared" si="527"/>
        <v>1</v>
      </c>
      <c r="CJ398" s="38" t="b">
        <f t="shared" si="506"/>
        <v>1</v>
      </c>
      <c r="CT398" s="263">
        <f t="shared" si="528"/>
        <v>0</v>
      </c>
      <c r="CU398" s="25" t="b">
        <f t="shared" si="529"/>
        <v>1</v>
      </c>
    </row>
    <row r="399" spans="1:99" s="37" customFormat="1" ht="46.5" x14ac:dyDescent="0.25">
      <c r="A399" s="157" t="s">
        <v>133</v>
      </c>
      <c r="B399" s="147" t="s">
        <v>92</v>
      </c>
      <c r="C399" s="118" t="s">
        <v>2</v>
      </c>
      <c r="D399" s="273">
        <f t="shared" ref="D399:I399" si="543">SUM(D400:D404)</f>
        <v>0</v>
      </c>
      <c r="E399" s="273">
        <f t="shared" si="543"/>
        <v>0</v>
      </c>
      <c r="F399" s="273">
        <f t="shared" si="543"/>
        <v>0</v>
      </c>
      <c r="G399" s="273">
        <f>SUM(G400:G404)</f>
        <v>473800.46</v>
      </c>
      <c r="H399" s="273">
        <f t="shared" si="543"/>
        <v>1317030.51</v>
      </c>
      <c r="I399" s="273">
        <f t="shared" si="543"/>
        <v>853786.1</v>
      </c>
      <c r="J399" s="119">
        <f>I399/H399</f>
        <v>0.65</v>
      </c>
      <c r="K399" s="273">
        <f>SUM(K400:K404)</f>
        <v>837464.26</v>
      </c>
      <c r="L399" s="179">
        <f>K399/H399</f>
        <v>0.63600000000000001</v>
      </c>
      <c r="M399" s="119">
        <f>K399/I399</f>
        <v>0.98</v>
      </c>
      <c r="N399" s="273">
        <f>SUM(N400:N404)</f>
        <v>1317030.51</v>
      </c>
      <c r="O399" s="273">
        <f>H399-N399</f>
        <v>0</v>
      </c>
      <c r="P399" s="119">
        <f t="shared" si="536"/>
        <v>1</v>
      </c>
      <c r="Q399" s="119"/>
      <c r="R399" s="119"/>
      <c r="S399" s="636"/>
      <c r="T399" s="38" t="b">
        <f t="shared" si="527"/>
        <v>0</v>
      </c>
      <c r="CJ399" s="38" t="b">
        <f t="shared" si="506"/>
        <v>1</v>
      </c>
      <c r="CT399" s="182">
        <f t="shared" si="528"/>
        <v>1317030.51</v>
      </c>
      <c r="CU399" s="38" t="b">
        <f t="shared" si="529"/>
        <v>1</v>
      </c>
    </row>
    <row r="400" spans="1:99" s="247" customFormat="1" ht="27" customHeight="1" x14ac:dyDescent="0.25">
      <c r="A400" s="161"/>
      <c r="B400" s="159" t="s">
        <v>10</v>
      </c>
      <c r="C400" s="264"/>
      <c r="D400" s="279"/>
      <c r="E400" s="279"/>
      <c r="F400" s="279"/>
      <c r="G400" s="279">
        <f t="shared" ref="G400:I404" si="544">G406+G412+G418+G430</f>
        <v>0</v>
      </c>
      <c r="H400" s="279">
        <f t="shared" si="544"/>
        <v>0</v>
      </c>
      <c r="I400" s="279">
        <f t="shared" si="544"/>
        <v>0</v>
      </c>
      <c r="J400" s="151" t="e">
        <f t="shared" ref="J400" si="545">I400/H400</f>
        <v>#DIV/0!</v>
      </c>
      <c r="K400" s="279">
        <f>K406+K412+K418+K430</f>
        <v>0</v>
      </c>
      <c r="L400" s="215" t="e">
        <f>L406+L412+#REF!+#REF!+L424+#REF!</f>
        <v>#DIV/0!</v>
      </c>
      <c r="M400" s="154" t="e">
        <f t="shared" ref="M400" si="546">K400/I400</f>
        <v>#DIV/0!</v>
      </c>
      <c r="N400" s="279">
        <f>N406+N412+N418+N430</f>
        <v>0</v>
      </c>
      <c r="O400" s="279">
        <f t="shared" ref="O400:O404" si="547">O406+O412+O418</f>
        <v>0</v>
      </c>
      <c r="P400" s="151" t="e">
        <f t="shared" si="536"/>
        <v>#DIV/0!</v>
      </c>
      <c r="Q400" s="151"/>
      <c r="R400" s="151"/>
      <c r="S400" s="636"/>
      <c r="T400" s="38" t="b">
        <f t="shared" si="527"/>
        <v>1</v>
      </c>
      <c r="CJ400" s="38" t="b">
        <f t="shared" si="506"/>
        <v>1</v>
      </c>
      <c r="CT400" s="182">
        <f t="shared" si="528"/>
        <v>0</v>
      </c>
      <c r="CU400" s="38" t="b">
        <f t="shared" si="529"/>
        <v>1</v>
      </c>
    </row>
    <row r="401" spans="1:99" s="247" customFormat="1" ht="27" customHeight="1" x14ac:dyDescent="0.25">
      <c r="A401" s="161"/>
      <c r="B401" s="159" t="s">
        <v>8</v>
      </c>
      <c r="C401" s="264"/>
      <c r="D401" s="279"/>
      <c r="E401" s="279"/>
      <c r="F401" s="279">
        <f>D401-E401</f>
        <v>0</v>
      </c>
      <c r="G401" s="279">
        <f t="shared" si="544"/>
        <v>319315.3</v>
      </c>
      <c r="H401" s="279">
        <f t="shared" si="544"/>
        <v>1162545.3500000001</v>
      </c>
      <c r="I401" s="279">
        <f t="shared" si="544"/>
        <v>767101.36</v>
      </c>
      <c r="J401" s="149">
        <f>I401/H401</f>
        <v>0.66</v>
      </c>
      <c r="K401" s="279">
        <f>K407+K413+K419+K431</f>
        <v>750779.52</v>
      </c>
      <c r="L401" s="123">
        <f t="shared" ref="L401:L403" si="548">K401/H401</f>
        <v>0.65</v>
      </c>
      <c r="M401" s="150">
        <f>K401/I401</f>
        <v>0.98</v>
      </c>
      <c r="N401" s="279">
        <f>N407+N413+N419+N431</f>
        <v>1162545.3500000001</v>
      </c>
      <c r="O401" s="279">
        <f t="shared" si="547"/>
        <v>0</v>
      </c>
      <c r="P401" s="149">
        <f t="shared" si="536"/>
        <v>1</v>
      </c>
      <c r="Q401" s="149"/>
      <c r="R401" s="149"/>
      <c r="S401" s="636"/>
      <c r="T401" s="38" t="b">
        <f t="shared" si="527"/>
        <v>0</v>
      </c>
      <c r="CJ401" s="38" t="b">
        <f t="shared" si="506"/>
        <v>1</v>
      </c>
      <c r="CT401" s="182">
        <f t="shared" si="528"/>
        <v>1162545.3500000001</v>
      </c>
      <c r="CU401" s="38" t="b">
        <f t="shared" si="529"/>
        <v>1</v>
      </c>
    </row>
    <row r="402" spans="1:99" s="247" customFormat="1" ht="27" customHeight="1" x14ac:dyDescent="0.25">
      <c r="A402" s="161"/>
      <c r="B402" s="158" t="s">
        <v>19</v>
      </c>
      <c r="C402" s="153"/>
      <c r="D402" s="272"/>
      <c r="E402" s="272"/>
      <c r="F402" s="272"/>
      <c r="G402" s="279">
        <f t="shared" si="544"/>
        <v>152729.25</v>
      </c>
      <c r="H402" s="279">
        <f t="shared" si="544"/>
        <v>152729.25</v>
      </c>
      <c r="I402" s="279">
        <f t="shared" si="544"/>
        <v>86684.74</v>
      </c>
      <c r="J402" s="149">
        <f t="shared" ref="J402:J404" si="549">I402/H402</f>
        <v>0.56999999999999995</v>
      </c>
      <c r="K402" s="279">
        <f>K408+K414+K420+K432</f>
        <v>86684.74</v>
      </c>
      <c r="L402" s="123">
        <f t="shared" si="548"/>
        <v>0.56999999999999995</v>
      </c>
      <c r="M402" s="150">
        <f t="shared" ref="M402:M404" si="550">K402/I402</f>
        <v>1</v>
      </c>
      <c r="N402" s="279">
        <f>N408+N414+N420+N432</f>
        <v>152729.25</v>
      </c>
      <c r="O402" s="279">
        <f t="shared" si="547"/>
        <v>0</v>
      </c>
      <c r="P402" s="149">
        <f t="shared" si="536"/>
        <v>1</v>
      </c>
      <c r="Q402" s="149"/>
      <c r="R402" s="149"/>
      <c r="S402" s="636"/>
      <c r="T402" s="38" t="b">
        <f t="shared" si="527"/>
        <v>0</v>
      </c>
      <c r="CJ402" s="38" t="b">
        <f t="shared" si="506"/>
        <v>1</v>
      </c>
      <c r="CT402" s="182">
        <f t="shared" si="528"/>
        <v>152729.25</v>
      </c>
      <c r="CU402" s="38" t="b">
        <f t="shared" si="529"/>
        <v>1</v>
      </c>
    </row>
    <row r="403" spans="1:99" s="247" customFormat="1" ht="27" customHeight="1" x14ac:dyDescent="0.25">
      <c r="A403" s="161"/>
      <c r="B403" s="153" t="s">
        <v>22</v>
      </c>
      <c r="C403" s="153"/>
      <c r="D403" s="272"/>
      <c r="E403" s="272"/>
      <c r="F403" s="272"/>
      <c r="G403" s="279">
        <f t="shared" si="544"/>
        <v>1755.91</v>
      </c>
      <c r="H403" s="279">
        <f t="shared" si="544"/>
        <v>1755.91</v>
      </c>
      <c r="I403" s="279">
        <f t="shared" si="544"/>
        <v>0</v>
      </c>
      <c r="J403" s="149">
        <f t="shared" si="549"/>
        <v>0</v>
      </c>
      <c r="K403" s="279">
        <f>K409+K415+K421+K433</f>
        <v>0</v>
      </c>
      <c r="L403" s="123">
        <f t="shared" si="548"/>
        <v>0</v>
      </c>
      <c r="M403" s="154" t="e">
        <f t="shared" si="550"/>
        <v>#DIV/0!</v>
      </c>
      <c r="N403" s="279">
        <f>N409+N415+N421+N433</f>
        <v>1755.91</v>
      </c>
      <c r="O403" s="279">
        <f t="shared" si="547"/>
        <v>0</v>
      </c>
      <c r="P403" s="149">
        <f t="shared" si="536"/>
        <v>1</v>
      </c>
      <c r="Q403" s="149"/>
      <c r="R403" s="149"/>
      <c r="S403" s="636"/>
      <c r="T403" s="38" t="b">
        <f t="shared" si="527"/>
        <v>1</v>
      </c>
      <c r="CJ403" s="38" t="b">
        <f t="shared" si="506"/>
        <v>1</v>
      </c>
      <c r="CT403" s="182">
        <f t="shared" si="528"/>
        <v>1755.91</v>
      </c>
      <c r="CU403" s="38" t="b">
        <f t="shared" si="529"/>
        <v>1</v>
      </c>
    </row>
    <row r="404" spans="1:99" s="247" customFormat="1" ht="27" customHeight="1" collapsed="1" x14ac:dyDescent="0.25">
      <c r="A404" s="162"/>
      <c r="B404" s="158" t="s">
        <v>11</v>
      </c>
      <c r="C404" s="153"/>
      <c r="D404" s="272"/>
      <c r="E404" s="272"/>
      <c r="F404" s="272"/>
      <c r="G404" s="279">
        <f t="shared" si="544"/>
        <v>0</v>
      </c>
      <c r="H404" s="279">
        <f t="shared" si="544"/>
        <v>0</v>
      </c>
      <c r="I404" s="279">
        <f t="shared" si="544"/>
        <v>0</v>
      </c>
      <c r="J404" s="151" t="e">
        <f t="shared" si="549"/>
        <v>#DIV/0!</v>
      </c>
      <c r="K404" s="279">
        <f>K410+K416+K422+K434</f>
        <v>0</v>
      </c>
      <c r="L404" s="215" t="e">
        <f>L410+L416+#REF!+#REF!+L428+#REF!</f>
        <v>#DIV/0!</v>
      </c>
      <c r="M404" s="154" t="e">
        <f t="shared" si="550"/>
        <v>#DIV/0!</v>
      </c>
      <c r="N404" s="279">
        <f>N410+N416+N422+N434</f>
        <v>0</v>
      </c>
      <c r="O404" s="279">
        <f t="shared" si="547"/>
        <v>0</v>
      </c>
      <c r="P404" s="151" t="e">
        <f t="shared" si="536"/>
        <v>#DIV/0!</v>
      </c>
      <c r="Q404" s="151"/>
      <c r="R404" s="151"/>
      <c r="S404" s="636"/>
      <c r="T404" s="38" t="b">
        <f>H416-K416=Q416</f>
        <v>1</v>
      </c>
      <c r="CJ404" s="38" t="b">
        <f t="shared" ref="CJ404:CJ443" si="551">N404+O404=H404</f>
        <v>1</v>
      </c>
      <c r="CT404" s="182">
        <f t="shared" si="528"/>
        <v>0</v>
      </c>
      <c r="CU404" s="38" t="b">
        <f t="shared" si="529"/>
        <v>1</v>
      </c>
    </row>
    <row r="405" spans="1:99" s="37" customFormat="1" ht="46.5" x14ac:dyDescent="0.25">
      <c r="A405" s="173" t="s">
        <v>134</v>
      </c>
      <c r="B405" s="120" t="s">
        <v>206</v>
      </c>
      <c r="C405" s="155" t="s">
        <v>17</v>
      </c>
      <c r="D405" s="271">
        <f t="shared" ref="D405:I405" si="552">SUM(D406:D410)</f>
        <v>0</v>
      </c>
      <c r="E405" s="271">
        <f t="shared" si="552"/>
        <v>0</v>
      </c>
      <c r="F405" s="271">
        <f t="shared" si="552"/>
        <v>0</v>
      </c>
      <c r="G405" s="271">
        <f>SUM(G406:G410)</f>
        <v>182502.84</v>
      </c>
      <c r="H405" s="271">
        <f t="shared" si="552"/>
        <v>182502.84</v>
      </c>
      <c r="I405" s="271">
        <f t="shared" si="552"/>
        <v>0</v>
      </c>
      <c r="J405" s="121">
        <f>I405/H405</f>
        <v>0</v>
      </c>
      <c r="K405" s="271">
        <f>SUM(K406:K410)</f>
        <v>0</v>
      </c>
      <c r="L405" s="121">
        <f>K405/H405</f>
        <v>0</v>
      </c>
      <c r="M405" s="309" t="e">
        <f>K405/I405</f>
        <v>#DIV/0!</v>
      </c>
      <c r="N405" s="271">
        <f t="shared" ref="N405" si="553">SUM(N406:N410)</f>
        <v>182502.84</v>
      </c>
      <c r="O405" s="271">
        <f>H405-N405</f>
        <v>0</v>
      </c>
      <c r="P405" s="121">
        <f t="shared" si="536"/>
        <v>1</v>
      </c>
      <c r="Q405" s="318"/>
      <c r="R405" s="318"/>
      <c r="S405" s="574" t="s">
        <v>475</v>
      </c>
      <c r="T405" s="38" t="b">
        <f t="shared" si="527"/>
        <v>0</v>
      </c>
      <c r="CG405" s="189">
        <f>K417/H417*100</f>
        <v>2.52</v>
      </c>
      <c r="CJ405" s="38" t="b">
        <f t="shared" si="551"/>
        <v>1</v>
      </c>
      <c r="CT405" s="182">
        <f t="shared" si="528"/>
        <v>182502.84</v>
      </c>
      <c r="CU405" s="38" t="b">
        <f t="shared" si="529"/>
        <v>1</v>
      </c>
    </row>
    <row r="406" spans="1:99" s="247" customFormat="1" ht="33" customHeight="1" x14ac:dyDescent="0.25">
      <c r="A406" s="175"/>
      <c r="B406" s="177" t="s">
        <v>10</v>
      </c>
      <c r="C406" s="376"/>
      <c r="D406" s="424"/>
      <c r="E406" s="424"/>
      <c r="F406" s="268"/>
      <c r="G406" s="424"/>
      <c r="H406" s="268"/>
      <c r="I406" s="424"/>
      <c r="J406" s="122" t="e">
        <f t="shared" ref="J406" si="554">I406/H406</f>
        <v>#DIV/0!</v>
      </c>
      <c r="K406" s="424"/>
      <c r="L406" s="122" t="e">
        <f t="shared" ref="L406" si="555">K406/H406</f>
        <v>#DIV/0!</v>
      </c>
      <c r="M406" s="122" t="e">
        <f t="shared" ref="M406" si="556">K406/I406</f>
        <v>#DIV/0!</v>
      </c>
      <c r="N406" s="268"/>
      <c r="O406" s="424">
        <f>H406-N406</f>
        <v>0</v>
      </c>
      <c r="P406" s="122" t="e">
        <f t="shared" si="536"/>
        <v>#DIV/0!</v>
      </c>
      <c r="Q406" s="321"/>
      <c r="R406" s="321"/>
      <c r="S406" s="575"/>
      <c r="T406" s="38" t="b">
        <f t="shared" si="527"/>
        <v>1</v>
      </c>
      <c r="CJ406" s="38" t="b">
        <f t="shared" si="551"/>
        <v>1</v>
      </c>
      <c r="CT406" s="182">
        <f t="shared" si="528"/>
        <v>0</v>
      </c>
      <c r="CU406" s="38" t="b">
        <f t="shared" si="529"/>
        <v>1</v>
      </c>
    </row>
    <row r="407" spans="1:99" s="247" customFormat="1" ht="33" customHeight="1" x14ac:dyDescent="0.25">
      <c r="A407" s="175"/>
      <c r="B407" s="177" t="s">
        <v>8</v>
      </c>
      <c r="C407" s="376"/>
      <c r="D407" s="424"/>
      <c r="E407" s="424"/>
      <c r="F407" s="424">
        <f>D407-E407</f>
        <v>0</v>
      </c>
      <c r="G407" s="424">
        <v>162427.53</v>
      </c>
      <c r="H407" s="424">
        <v>162427.53</v>
      </c>
      <c r="I407" s="424"/>
      <c r="J407" s="123">
        <f>I407/H407</f>
        <v>0</v>
      </c>
      <c r="K407" s="424"/>
      <c r="L407" s="123">
        <f>K407/H407</f>
        <v>0</v>
      </c>
      <c r="M407" s="122" t="e">
        <f>K407/I407</f>
        <v>#DIV/0!</v>
      </c>
      <c r="N407" s="424">
        <f>H407</f>
        <v>162427.53</v>
      </c>
      <c r="O407" s="424">
        <f t="shared" ref="O407:O410" si="557">H407-N407</f>
        <v>0</v>
      </c>
      <c r="P407" s="123">
        <f t="shared" si="536"/>
        <v>1</v>
      </c>
      <c r="Q407" s="322"/>
      <c r="R407" s="322"/>
      <c r="S407" s="575"/>
      <c r="T407" s="38" t="b">
        <f t="shared" si="527"/>
        <v>0</v>
      </c>
      <c r="CJ407" s="38" t="b">
        <f t="shared" si="551"/>
        <v>1</v>
      </c>
      <c r="CT407" s="182">
        <f t="shared" si="528"/>
        <v>162427.53</v>
      </c>
      <c r="CU407" s="38" t="b">
        <f t="shared" si="529"/>
        <v>1</v>
      </c>
    </row>
    <row r="408" spans="1:99" s="247" customFormat="1" ht="33" customHeight="1" x14ac:dyDescent="0.25">
      <c r="A408" s="175"/>
      <c r="B408" s="177" t="s">
        <v>20</v>
      </c>
      <c r="C408" s="376"/>
      <c r="D408" s="424"/>
      <c r="E408" s="424"/>
      <c r="F408" s="424"/>
      <c r="G408" s="424">
        <v>20075.310000000001</v>
      </c>
      <c r="H408" s="424">
        <v>20075.310000000001</v>
      </c>
      <c r="I408" s="424"/>
      <c r="J408" s="123">
        <f t="shared" ref="J408:J410" si="558">I408/H408</f>
        <v>0</v>
      </c>
      <c r="K408" s="424"/>
      <c r="L408" s="123">
        <f t="shared" ref="L408:L410" si="559">K408/H408</f>
        <v>0</v>
      </c>
      <c r="M408" s="122" t="e">
        <f t="shared" ref="M408:M410" si="560">K408/I408</f>
        <v>#DIV/0!</v>
      </c>
      <c r="N408" s="424">
        <f>H408</f>
        <v>20075.310000000001</v>
      </c>
      <c r="O408" s="424">
        <f t="shared" si="557"/>
        <v>0</v>
      </c>
      <c r="P408" s="123">
        <f t="shared" si="536"/>
        <v>1</v>
      </c>
      <c r="Q408" s="322"/>
      <c r="R408" s="322"/>
      <c r="S408" s="575"/>
      <c r="T408" s="38" t="b">
        <f t="shared" si="527"/>
        <v>0</v>
      </c>
      <c r="CJ408" s="38" t="b">
        <f t="shared" si="551"/>
        <v>1</v>
      </c>
      <c r="CT408" s="182">
        <f t="shared" si="528"/>
        <v>20075.310000000001</v>
      </c>
      <c r="CU408" s="38" t="b">
        <f t="shared" si="529"/>
        <v>1</v>
      </c>
    </row>
    <row r="409" spans="1:99" s="247" customFormat="1" ht="33" customHeight="1" x14ac:dyDescent="0.25">
      <c r="A409" s="175"/>
      <c r="B409" s="124" t="s">
        <v>22</v>
      </c>
      <c r="C409" s="417"/>
      <c r="D409" s="423"/>
      <c r="E409" s="423"/>
      <c r="F409" s="278"/>
      <c r="G409" s="423"/>
      <c r="H409" s="279"/>
      <c r="I409" s="423"/>
      <c r="J409" s="122" t="e">
        <f t="shared" si="558"/>
        <v>#DIV/0!</v>
      </c>
      <c r="K409" s="423"/>
      <c r="L409" s="122" t="e">
        <f t="shared" si="559"/>
        <v>#DIV/0!</v>
      </c>
      <c r="M409" s="122" t="e">
        <f t="shared" si="560"/>
        <v>#DIV/0!</v>
      </c>
      <c r="N409" s="278"/>
      <c r="O409" s="424">
        <f t="shared" si="557"/>
        <v>0</v>
      </c>
      <c r="P409" s="122" t="e">
        <f t="shared" si="536"/>
        <v>#DIV/0!</v>
      </c>
      <c r="Q409" s="321"/>
      <c r="R409" s="321"/>
      <c r="S409" s="575"/>
      <c r="T409" s="38" t="b">
        <f t="shared" si="527"/>
        <v>0</v>
      </c>
      <c r="CG409" s="247" t="s">
        <v>112</v>
      </c>
      <c r="CJ409" s="38" t="b">
        <f t="shared" si="551"/>
        <v>1</v>
      </c>
      <c r="CT409" s="182">
        <f t="shared" si="528"/>
        <v>0</v>
      </c>
      <c r="CU409" s="38" t="b">
        <f t="shared" si="529"/>
        <v>1</v>
      </c>
    </row>
    <row r="410" spans="1:99" s="247" customFormat="1" ht="33" customHeight="1" collapsed="1" x14ac:dyDescent="0.25">
      <c r="A410" s="176"/>
      <c r="B410" s="177" t="s">
        <v>11</v>
      </c>
      <c r="C410" s="376"/>
      <c r="D410" s="424"/>
      <c r="E410" s="424"/>
      <c r="F410" s="268"/>
      <c r="G410" s="424"/>
      <c r="H410" s="268"/>
      <c r="I410" s="424"/>
      <c r="J410" s="122" t="e">
        <f t="shared" si="558"/>
        <v>#DIV/0!</v>
      </c>
      <c r="K410" s="424"/>
      <c r="L410" s="122" t="e">
        <f t="shared" si="559"/>
        <v>#DIV/0!</v>
      </c>
      <c r="M410" s="122" t="e">
        <f t="shared" si="560"/>
        <v>#DIV/0!</v>
      </c>
      <c r="N410" s="268"/>
      <c r="O410" s="424">
        <f t="shared" si="557"/>
        <v>0</v>
      </c>
      <c r="P410" s="122" t="e">
        <f t="shared" si="536"/>
        <v>#DIV/0!</v>
      </c>
      <c r="Q410" s="137"/>
      <c r="R410" s="137"/>
      <c r="S410" s="576"/>
      <c r="T410" s="38" t="b">
        <f t="shared" si="527"/>
        <v>1</v>
      </c>
      <c r="CJ410" s="38" t="b">
        <f t="shared" si="551"/>
        <v>1</v>
      </c>
      <c r="CT410" s="182">
        <f t="shared" si="528"/>
        <v>0</v>
      </c>
      <c r="CU410" s="38" t="b">
        <f t="shared" si="529"/>
        <v>1</v>
      </c>
    </row>
    <row r="411" spans="1:99" s="37" customFormat="1" ht="57.75" customHeight="1" x14ac:dyDescent="0.25">
      <c r="A411" s="173" t="s">
        <v>135</v>
      </c>
      <c r="B411" s="120" t="s">
        <v>196</v>
      </c>
      <c r="C411" s="155" t="s">
        <v>17</v>
      </c>
      <c r="D411" s="271">
        <f t="shared" ref="D411:I411" si="561">SUM(D412:D416)</f>
        <v>0</v>
      </c>
      <c r="E411" s="271">
        <f t="shared" si="561"/>
        <v>0</v>
      </c>
      <c r="F411" s="271">
        <f t="shared" si="561"/>
        <v>0</v>
      </c>
      <c r="G411" s="271">
        <f t="shared" si="561"/>
        <v>55504.49</v>
      </c>
      <c r="H411" s="271">
        <f t="shared" si="561"/>
        <v>68734.539999999994</v>
      </c>
      <c r="I411" s="271">
        <f t="shared" si="561"/>
        <v>20998.44</v>
      </c>
      <c r="J411" s="121">
        <f>I411/H411</f>
        <v>0.31</v>
      </c>
      <c r="K411" s="271">
        <f>SUM(K412:K416)</f>
        <v>4676.6000000000004</v>
      </c>
      <c r="L411" s="121">
        <f>K411/H411</f>
        <v>7.0000000000000007E-2</v>
      </c>
      <c r="M411" s="152">
        <f>K411/I411</f>
        <v>0.22</v>
      </c>
      <c r="N411" s="271">
        <f>SUM(N412:N416)</f>
        <v>68734.539999999994</v>
      </c>
      <c r="O411" s="271">
        <f>H411-N411</f>
        <v>0</v>
      </c>
      <c r="P411" s="121">
        <f t="shared" si="536"/>
        <v>1</v>
      </c>
      <c r="Q411" s="318"/>
      <c r="R411" s="318"/>
      <c r="S411" s="651" t="s">
        <v>440</v>
      </c>
      <c r="T411" s="38" t="b">
        <f t="shared" si="527"/>
        <v>0</v>
      </c>
      <c r="CG411" s="190" t="e">
        <f>#REF!/#REF!*100</f>
        <v>#REF!</v>
      </c>
      <c r="CJ411" s="38" t="b">
        <f t="shared" si="551"/>
        <v>1</v>
      </c>
      <c r="CT411" s="182">
        <f t="shared" si="528"/>
        <v>68734.539999999994</v>
      </c>
      <c r="CU411" s="38" t="b">
        <f t="shared" si="529"/>
        <v>1</v>
      </c>
    </row>
    <row r="412" spans="1:99" s="247" customFormat="1" ht="27" customHeight="1" x14ac:dyDescent="0.25">
      <c r="A412" s="175"/>
      <c r="B412" s="177" t="s">
        <v>10</v>
      </c>
      <c r="C412" s="376"/>
      <c r="D412" s="424"/>
      <c r="E412" s="424"/>
      <c r="F412" s="268"/>
      <c r="G412" s="424"/>
      <c r="H412" s="268"/>
      <c r="I412" s="424"/>
      <c r="J412" s="122" t="e">
        <f t="shared" ref="J412" si="562">I412/H412</f>
        <v>#DIV/0!</v>
      </c>
      <c r="K412" s="424"/>
      <c r="L412" s="122" t="e">
        <f t="shared" ref="L412" si="563">K412/H412</f>
        <v>#DIV/0!</v>
      </c>
      <c r="M412" s="122" t="e">
        <f t="shared" ref="M412" si="564">K412/I412</f>
        <v>#DIV/0!</v>
      </c>
      <c r="N412" s="424"/>
      <c r="O412" s="424">
        <f>H412-N412</f>
        <v>0</v>
      </c>
      <c r="P412" s="122" t="e">
        <f t="shared" si="536"/>
        <v>#DIV/0!</v>
      </c>
      <c r="Q412" s="321"/>
      <c r="R412" s="321"/>
      <c r="S412" s="652"/>
      <c r="T412" s="38" t="e">
        <f>#REF!-#REF!=#REF!</f>
        <v>#REF!</v>
      </c>
      <c r="CJ412" s="38" t="b">
        <f t="shared" si="551"/>
        <v>1</v>
      </c>
      <c r="CL412" s="239" t="s">
        <v>213</v>
      </c>
      <c r="CT412" s="182">
        <f t="shared" si="528"/>
        <v>0</v>
      </c>
      <c r="CU412" s="38" t="b">
        <f t="shared" si="529"/>
        <v>1</v>
      </c>
    </row>
    <row r="413" spans="1:99" s="247" customFormat="1" ht="27" customHeight="1" x14ac:dyDescent="0.25">
      <c r="A413" s="175"/>
      <c r="B413" s="177" t="s">
        <v>8</v>
      </c>
      <c r="C413" s="376"/>
      <c r="D413" s="424"/>
      <c r="E413" s="424"/>
      <c r="F413" s="424">
        <f>D413-E413</f>
        <v>0</v>
      </c>
      <c r="G413" s="424">
        <v>43435.77</v>
      </c>
      <c r="H413" s="563">
        <f>43435.77+13230.05</f>
        <v>56665.82</v>
      </c>
      <c r="I413" s="424">
        <v>20530.78</v>
      </c>
      <c r="J413" s="123">
        <f>I413/H413</f>
        <v>0.36</v>
      </c>
      <c r="K413" s="424">
        <v>4208.9399999999996</v>
      </c>
      <c r="L413" s="123">
        <f>K413/H413</f>
        <v>7.0000000000000007E-2</v>
      </c>
      <c r="M413" s="123">
        <f>K413/I413</f>
        <v>0.21</v>
      </c>
      <c r="N413" s="424">
        <f>H413</f>
        <v>56665.82</v>
      </c>
      <c r="O413" s="424">
        <f t="shared" ref="O413:O416" si="565">H413-N413</f>
        <v>0</v>
      </c>
      <c r="P413" s="123">
        <f t="shared" si="536"/>
        <v>1</v>
      </c>
      <c r="Q413" s="195"/>
      <c r="R413" s="195"/>
      <c r="S413" s="652"/>
      <c r="T413" s="38" t="e">
        <f>#REF!-#REF!=#REF!</f>
        <v>#REF!</v>
      </c>
      <c r="CJ413" s="38" t="b">
        <f t="shared" si="551"/>
        <v>1</v>
      </c>
      <c r="CT413" s="182">
        <f t="shared" si="528"/>
        <v>56665.82</v>
      </c>
      <c r="CU413" s="38" t="b">
        <f t="shared" si="529"/>
        <v>1</v>
      </c>
    </row>
    <row r="414" spans="1:99" s="247" customFormat="1" ht="27" customHeight="1" x14ac:dyDescent="0.25">
      <c r="A414" s="175"/>
      <c r="B414" s="124" t="s">
        <v>20</v>
      </c>
      <c r="C414" s="417"/>
      <c r="D414" s="423"/>
      <c r="E414" s="423"/>
      <c r="F414" s="423"/>
      <c r="G414" s="423">
        <v>12068.72</v>
      </c>
      <c r="H414" s="562">
        <f>25298.77-13230.05</f>
        <v>12068.72</v>
      </c>
      <c r="I414" s="423">
        <v>467.66</v>
      </c>
      <c r="J414" s="195">
        <f t="shared" ref="J414:J416" si="566">I414/H414</f>
        <v>0.04</v>
      </c>
      <c r="K414" s="423">
        <v>467.66</v>
      </c>
      <c r="L414" s="195">
        <f t="shared" ref="L414:L416" si="567">K414/H414</f>
        <v>0.04</v>
      </c>
      <c r="M414" s="195">
        <f t="shared" ref="M414:M416" si="568">K414/I414</f>
        <v>1</v>
      </c>
      <c r="N414" s="424">
        <f>H414</f>
        <v>12068.72</v>
      </c>
      <c r="O414" s="423">
        <f t="shared" si="565"/>
        <v>0</v>
      </c>
      <c r="P414" s="195">
        <f t="shared" si="536"/>
        <v>1</v>
      </c>
      <c r="Q414" s="195"/>
      <c r="R414" s="195"/>
      <c r="S414" s="652"/>
      <c r="T414" s="38" t="e">
        <f>#REF!-#REF!=#REF!</f>
        <v>#REF!</v>
      </c>
      <c r="CJ414" s="38" t="b">
        <f t="shared" si="551"/>
        <v>1</v>
      </c>
      <c r="CT414" s="182">
        <f t="shared" si="528"/>
        <v>12068.72</v>
      </c>
      <c r="CU414" s="38" t="b">
        <f t="shared" si="529"/>
        <v>1</v>
      </c>
    </row>
    <row r="415" spans="1:99" s="247" customFormat="1" ht="27" customHeight="1" x14ac:dyDescent="0.25">
      <c r="A415" s="175"/>
      <c r="B415" s="124" t="s">
        <v>22</v>
      </c>
      <c r="C415" s="417"/>
      <c r="D415" s="423"/>
      <c r="E415" s="423"/>
      <c r="F415" s="278"/>
      <c r="G415" s="423"/>
      <c r="H415" s="278"/>
      <c r="I415" s="423"/>
      <c r="J415" s="137" t="e">
        <f t="shared" si="566"/>
        <v>#DIV/0!</v>
      </c>
      <c r="K415" s="423"/>
      <c r="L415" s="137" t="e">
        <f t="shared" si="567"/>
        <v>#DIV/0!</v>
      </c>
      <c r="M415" s="137" t="e">
        <f t="shared" si="568"/>
        <v>#DIV/0!</v>
      </c>
      <c r="N415" s="423"/>
      <c r="O415" s="423">
        <f t="shared" si="565"/>
        <v>0</v>
      </c>
      <c r="P415" s="137" t="e">
        <f t="shared" si="536"/>
        <v>#DIV/0!</v>
      </c>
      <c r="Q415" s="321"/>
      <c r="R415" s="321"/>
      <c r="S415" s="652"/>
      <c r="T415" s="38" t="e">
        <f>#REF!-#REF!=#REF!</f>
        <v>#REF!</v>
      </c>
      <c r="CJ415" s="38" t="b">
        <f t="shared" si="551"/>
        <v>1</v>
      </c>
      <c r="CT415" s="182">
        <f t="shared" ref="CT415:CT448" si="569">N415+O415</f>
        <v>0</v>
      </c>
      <c r="CU415" s="38" t="b">
        <f t="shared" ref="CU415:CU448" si="570">CT415=H415</f>
        <v>1</v>
      </c>
    </row>
    <row r="416" spans="1:99" s="247" customFormat="1" ht="27" customHeight="1" collapsed="1" x14ac:dyDescent="0.25">
      <c r="A416" s="176"/>
      <c r="B416" s="124" t="s">
        <v>11</v>
      </c>
      <c r="C416" s="417"/>
      <c r="D416" s="423"/>
      <c r="E416" s="423"/>
      <c r="F416" s="278"/>
      <c r="G416" s="423"/>
      <c r="H416" s="278"/>
      <c r="I416" s="423"/>
      <c r="J416" s="137" t="e">
        <f t="shared" si="566"/>
        <v>#DIV/0!</v>
      </c>
      <c r="K416" s="423"/>
      <c r="L416" s="137" t="e">
        <f t="shared" si="567"/>
        <v>#DIV/0!</v>
      </c>
      <c r="M416" s="137" t="e">
        <f t="shared" si="568"/>
        <v>#DIV/0!</v>
      </c>
      <c r="N416" s="423"/>
      <c r="O416" s="423">
        <f t="shared" si="565"/>
        <v>0</v>
      </c>
      <c r="P416" s="137" t="e">
        <f t="shared" si="536"/>
        <v>#DIV/0!</v>
      </c>
      <c r="Q416" s="137"/>
      <c r="R416" s="137"/>
      <c r="S416" s="653"/>
      <c r="T416" s="38" t="e">
        <f>#REF!-#REF!=#REF!</f>
        <v>#REF!</v>
      </c>
      <c r="CJ416" s="38" t="b">
        <f t="shared" si="551"/>
        <v>1</v>
      </c>
      <c r="CT416" s="182">
        <f t="shared" si="569"/>
        <v>0</v>
      </c>
      <c r="CU416" s="38" t="b">
        <f t="shared" si="570"/>
        <v>1</v>
      </c>
    </row>
    <row r="417" spans="1:99" s="37" customFormat="1" ht="93" x14ac:dyDescent="0.25">
      <c r="A417" s="173" t="s">
        <v>136</v>
      </c>
      <c r="B417" s="120" t="s">
        <v>197</v>
      </c>
      <c r="C417" s="155"/>
      <c r="D417" s="271">
        <f t="shared" ref="D417:I417" si="571">SUM(D418:D422)</f>
        <v>0</v>
      </c>
      <c r="E417" s="271">
        <f t="shared" si="571"/>
        <v>0</v>
      </c>
      <c r="F417" s="271">
        <f t="shared" si="571"/>
        <v>0</v>
      </c>
      <c r="G417" s="271">
        <f t="shared" si="571"/>
        <v>143570.91</v>
      </c>
      <c r="H417" s="271">
        <f t="shared" si="571"/>
        <v>143570.91</v>
      </c>
      <c r="I417" s="271">
        <f t="shared" si="571"/>
        <v>3615.66</v>
      </c>
      <c r="J417" s="121">
        <f>I417/H417</f>
        <v>0.03</v>
      </c>
      <c r="K417" s="271">
        <f>SUM(K418:K422)</f>
        <v>3615.66</v>
      </c>
      <c r="L417" s="121">
        <f>K417/H417</f>
        <v>0.03</v>
      </c>
      <c r="M417" s="152">
        <f>K417/I417</f>
        <v>1</v>
      </c>
      <c r="N417" s="271">
        <f>SUM(N418:N422)</f>
        <v>143570.91</v>
      </c>
      <c r="O417" s="271">
        <f>H417-N417</f>
        <v>0</v>
      </c>
      <c r="P417" s="121">
        <f t="shared" si="536"/>
        <v>1</v>
      </c>
      <c r="Q417" s="318"/>
      <c r="R417" s="318"/>
      <c r="S417" s="568"/>
      <c r="T417" s="36" t="e">
        <f>#REF!-#REF!=#REF!</f>
        <v>#REF!</v>
      </c>
      <c r="CG417" s="189" t="e">
        <f>#REF!/#REF!*100</f>
        <v>#REF!</v>
      </c>
      <c r="CJ417" s="38" t="b">
        <f t="shared" si="551"/>
        <v>1</v>
      </c>
      <c r="CT417" s="182">
        <f t="shared" si="569"/>
        <v>143570.91</v>
      </c>
      <c r="CU417" s="38" t="b">
        <f t="shared" si="570"/>
        <v>1</v>
      </c>
    </row>
    <row r="418" spans="1:99" s="247" customFormat="1" ht="30.75" customHeight="1" x14ac:dyDescent="0.25">
      <c r="A418" s="175"/>
      <c r="B418" s="177" t="s">
        <v>10</v>
      </c>
      <c r="C418" s="376"/>
      <c r="D418" s="424"/>
      <c r="E418" s="424"/>
      <c r="F418" s="268"/>
      <c r="G418" s="424">
        <f>G424</f>
        <v>0</v>
      </c>
      <c r="H418" s="424">
        <f t="shared" ref="H418:I418" si="572">H424</f>
        <v>0</v>
      </c>
      <c r="I418" s="424">
        <f t="shared" si="572"/>
        <v>0</v>
      </c>
      <c r="J418" s="122" t="e">
        <f t="shared" ref="J418" si="573">I418/H418</f>
        <v>#DIV/0!</v>
      </c>
      <c r="K418" s="424">
        <f t="shared" ref="K418" si="574">K424</f>
        <v>0</v>
      </c>
      <c r="L418" s="122" t="e">
        <f t="shared" ref="L418" si="575">K418/H418</f>
        <v>#DIV/0!</v>
      </c>
      <c r="M418" s="122" t="e">
        <f t="shared" ref="M418" si="576">K418/I418</f>
        <v>#DIV/0!</v>
      </c>
      <c r="N418" s="424">
        <f t="shared" ref="N418" si="577">N424</f>
        <v>0</v>
      </c>
      <c r="O418" s="424">
        <f>H418-N418</f>
        <v>0</v>
      </c>
      <c r="P418" s="122" t="e">
        <f t="shared" si="536"/>
        <v>#DIV/0!</v>
      </c>
      <c r="Q418" s="321"/>
      <c r="R418" s="321"/>
      <c r="S418" s="569"/>
      <c r="T418" s="38" t="e">
        <f>#REF!-#REF!=#REF!</f>
        <v>#REF!</v>
      </c>
      <c r="CJ418" s="38" t="b">
        <f t="shared" si="551"/>
        <v>1</v>
      </c>
      <c r="CT418" s="182">
        <f t="shared" si="569"/>
        <v>0</v>
      </c>
      <c r="CU418" s="38" t="b">
        <f t="shared" si="570"/>
        <v>1</v>
      </c>
    </row>
    <row r="419" spans="1:99" s="247" customFormat="1" ht="30.75" customHeight="1" x14ac:dyDescent="0.25">
      <c r="A419" s="175"/>
      <c r="B419" s="177" t="s">
        <v>8</v>
      </c>
      <c r="C419" s="376"/>
      <c r="D419" s="424"/>
      <c r="E419" s="424"/>
      <c r="F419" s="424">
        <f>D419-E419</f>
        <v>0</v>
      </c>
      <c r="G419" s="424">
        <f t="shared" ref="G419:I419" si="578">G425</f>
        <v>113452</v>
      </c>
      <c r="H419" s="424">
        <f t="shared" si="578"/>
        <v>113452</v>
      </c>
      <c r="I419" s="424">
        <f t="shared" si="578"/>
        <v>315.77999999999997</v>
      </c>
      <c r="J419" s="307">
        <f>I419/H419</f>
        <v>3.0000000000000001E-3</v>
      </c>
      <c r="K419" s="424">
        <f t="shared" ref="K419" si="579">K425</f>
        <v>315.77999999999997</v>
      </c>
      <c r="L419" s="307">
        <f>K419/H419</f>
        <v>3.0000000000000001E-3</v>
      </c>
      <c r="M419" s="123">
        <f>K419/I419</f>
        <v>1</v>
      </c>
      <c r="N419" s="424">
        <f t="shared" ref="N419" si="580">N425</f>
        <v>113452</v>
      </c>
      <c r="O419" s="424">
        <f t="shared" ref="O419:O422" si="581">H419-N419</f>
        <v>0</v>
      </c>
      <c r="P419" s="123">
        <f t="shared" si="536"/>
        <v>1</v>
      </c>
      <c r="Q419" s="322"/>
      <c r="R419" s="322"/>
      <c r="S419" s="569"/>
      <c r="T419" s="38" t="e">
        <f>#REF!-#REF!=#REF!</f>
        <v>#REF!</v>
      </c>
      <c r="CJ419" s="38" t="b">
        <f t="shared" si="551"/>
        <v>1</v>
      </c>
      <c r="CT419" s="182">
        <f t="shared" si="569"/>
        <v>113452</v>
      </c>
      <c r="CU419" s="38" t="b">
        <f t="shared" si="570"/>
        <v>1</v>
      </c>
    </row>
    <row r="420" spans="1:99" s="247" customFormat="1" ht="30.75" customHeight="1" x14ac:dyDescent="0.25">
      <c r="A420" s="175"/>
      <c r="B420" s="177" t="s">
        <v>20</v>
      </c>
      <c r="C420" s="376"/>
      <c r="D420" s="424"/>
      <c r="E420" s="424"/>
      <c r="F420" s="424"/>
      <c r="G420" s="424">
        <f t="shared" ref="G420:I420" si="582">G426</f>
        <v>28363</v>
      </c>
      <c r="H420" s="424">
        <f t="shared" si="582"/>
        <v>28363</v>
      </c>
      <c r="I420" s="424">
        <f t="shared" si="582"/>
        <v>3299.88</v>
      </c>
      <c r="J420" s="123">
        <f t="shared" ref="J420:J422" si="583">I420/H420</f>
        <v>0.12</v>
      </c>
      <c r="K420" s="424">
        <f t="shared" ref="K420" si="584">K426</f>
        <v>3299.88</v>
      </c>
      <c r="L420" s="123">
        <f t="shared" ref="L420:L422" si="585">K420/H420</f>
        <v>0.12</v>
      </c>
      <c r="M420" s="123">
        <f t="shared" ref="M420:M422" si="586">K420/I420</f>
        <v>1</v>
      </c>
      <c r="N420" s="424">
        <f t="shared" ref="N420" si="587">N426</f>
        <v>28363</v>
      </c>
      <c r="O420" s="424">
        <f t="shared" si="581"/>
        <v>0</v>
      </c>
      <c r="P420" s="123">
        <f t="shared" si="536"/>
        <v>1</v>
      </c>
      <c r="Q420" s="322"/>
      <c r="R420" s="322"/>
      <c r="S420" s="569"/>
      <c r="T420" s="38" t="e">
        <f>#REF!-#REF!=#REF!</f>
        <v>#REF!</v>
      </c>
      <c r="CJ420" s="38" t="b">
        <f t="shared" si="551"/>
        <v>1</v>
      </c>
      <c r="CT420" s="182">
        <f t="shared" si="569"/>
        <v>28363</v>
      </c>
      <c r="CU420" s="38" t="b">
        <f t="shared" si="570"/>
        <v>1</v>
      </c>
    </row>
    <row r="421" spans="1:99" s="247" customFormat="1" ht="30.75" customHeight="1" x14ac:dyDescent="0.25">
      <c r="A421" s="175"/>
      <c r="B421" s="124" t="s">
        <v>22</v>
      </c>
      <c r="C421" s="417"/>
      <c r="D421" s="423"/>
      <c r="E421" s="423"/>
      <c r="F421" s="278"/>
      <c r="G421" s="424">
        <f t="shared" ref="G421:I421" si="588">G427</f>
        <v>1755.91</v>
      </c>
      <c r="H421" s="424">
        <f t="shared" si="588"/>
        <v>1755.91</v>
      </c>
      <c r="I421" s="424">
        <f t="shared" si="588"/>
        <v>0</v>
      </c>
      <c r="J421" s="123">
        <f t="shared" si="583"/>
        <v>0</v>
      </c>
      <c r="K421" s="424">
        <f t="shared" ref="K421" si="589">K427</f>
        <v>0</v>
      </c>
      <c r="L421" s="123">
        <f t="shared" si="585"/>
        <v>0</v>
      </c>
      <c r="M421" s="122" t="e">
        <f t="shared" si="586"/>
        <v>#DIV/0!</v>
      </c>
      <c r="N421" s="424">
        <f t="shared" ref="N421" si="590">N427</f>
        <v>1755.91</v>
      </c>
      <c r="O421" s="424">
        <f t="shared" si="581"/>
        <v>0</v>
      </c>
      <c r="P421" s="123">
        <f t="shared" si="536"/>
        <v>1</v>
      </c>
      <c r="Q421" s="322"/>
      <c r="R421" s="322"/>
      <c r="S421" s="569"/>
      <c r="T421" s="38" t="e">
        <f>#REF!-#REF!=#REF!</f>
        <v>#REF!</v>
      </c>
      <c r="CJ421" s="38" t="b">
        <f t="shared" si="551"/>
        <v>1</v>
      </c>
      <c r="CT421" s="182">
        <f t="shared" si="569"/>
        <v>1755.91</v>
      </c>
      <c r="CU421" s="38" t="b">
        <f t="shared" si="570"/>
        <v>1</v>
      </c>
    </row>
    <row r="422" spans="1:99" s="247" customFormat="1" ht="30.75" customHeight="1" collapsed="1" x14ac:dyDescent="0.25">
      <c r="A422" s="176"/>
      <c r="B422" s="177" t="s">
        <v>11</v>
      </c>
      <c r="C422" s="376"/>
      <c r="D422" s="424"/>
      <c r="E422" s="424"/>
      <c r="F422" s="268"/>
      <c r="G422" s="424">
        <f t="shared" ref="G422:I422" si="591">G428</f>
        <v>0</v>
      </c>
      <c r="H422" s="424">
        <f t="shared" si="591"/>
        <v>0</v>
      </c>
      <c r="I422" s="424">
        <f t="shared" si="591"/>
        <v>0</v>
      </c>
      <c r="J422" s="122" t="e">
        <f t="shared" si="583"/>
        <v>#DIV/0!</v>
      </c>
      <c r="K422" s="424">
        <f t="shared" ref="K422" si="592">K428</f>
        <v>0</v>
      </c>
      <c r="L422" s="122" t="e">
        <f t="shared" si="585"/>
        <v>#DIV/0!</v>
      </c>
      <c r="M422" s="122" t="e">
        <f t="shared" si="586"/>
        <v>#DIV/0!</v>
      </c>
      <c r="N422" s="424">
        <f t="shared" ref="N422" si="593">N428</f>
        <v>0</v>
      </c>
      <c r="O422" s="424">
        <f t="shared" si="581"/>
        <v>0</v>
      </c>
      <c r="P422" s="122" t="e">
        <f t="shared" si="536"/>
        <v>#DIV/0!</v>
      </c>
      <c r="Q422" s="137"/>
      <c r="R422" s="137"/>
      <c r="S422" s="570"/>
      <c r="T422" s="38" t="e">
        <f>#REF!-#REF!=#REF!</f>
        <v>#REF!</v>
      </c>
      <c r="CJ422" s="38" t="b">
        <f t="shared" si="551"/>
        <v>1</v>
      </c>
      <c r="CT422" s="182">
        <f t="shared" si="569"/>
        <v>0</v>
      </c>
      <c r="CU422" s="38" t="b">
        <f t="shared" si="570"/>
        <v>1</v>
      </c>
    </row>
    <row r="423" spans="1:99" s="41" customFormat="1" ht="61.5" customHeight="1" x14ac:dyDescent="0.25">
      <c r="A423" s="173" t="s">
        <v>335</v>
      </c>
      <c r="B423" s="120" t="s">
        <v>268</v>
      </c>
      <c r="C423" s="155" t="s">
        <v>17</v>
      </c>
      <c r="D423" s="271">
        <f t="shared" ref="D423:I423" si="594">SUM(D424:D428)</f>
        <v>0</v>
      </c>
      <c r="E423" s="271">
        <f t="shared" si="594"/>
        <v>0</v>
      </c>
      <c r="F423" s="271">
        <f t="shared" si="594"/>
        <v>0</v>
      </c>
      <c r="G423" s="271">
        <f t="shared" si="594"/>
        <v>143570.91</v>
      </c>
      <c r="H423" s="271">
        <f t="shared" si="594"/>
        <v>143570.91</v>
      </c>
      <c r="I423" s="271">
        <f t="shared" si="594"/>
        <v>3615.66</v>
      </c>
      <c r="J423" s="121">
        <f>I423/H423</f>
        <v>0.03</v>
      </c>
      <c r="K423" s="271">
        <f>SUM(K424:K428)</f>
        <v>3615.66</v>
      </c>
      <c r="L423" s="121">
        <f>K423/H423</f>
        <v>0.03</v>
      </c>
      <c r="M423" s="152">
        <f>K423/I423</f>
        <v>1</v>
      </c>
      <c r="N423" s="271">
        <f>SUM(N424:N428)</f>
        <v>143570.91</v>
      </c>
      <c r="O423" s="271">
        <f>H423-N423</f>
        <v>0</v>
      </c>
      <c r="P423" s="121">
        <f t="shared" si="536"/>
        <v>1</v>
      </c>
      <c r="Q423" s="318"/>
      <c r="R423" s="318"/>
      <c r="S423" s="568" t="s">
        <v>476</v>
      </c>
      <c r="T423" s="40" t="e">
        <f>H435-K435=#REF!</f>
        <v>#REF!</v>
      </c>
      <c r="CJ423" s="38" t="b">
        <f t="shared" si="551"/>
        <v>1</v>
      </c>
      <c r="CT423" s="182">
        <f t="shared" si="569"/>
        <v>143570.91</v>
      </c>
      <c r="CU423" s="38" t="b">
        <f t="shared" si="570"/>
        <v>1</v>
      </c>
    </row>
    <row r="424" spans="1:99" s="31" customFormat="1" ht="42" customHeight="1" x14ac:dyDescent="0.25">
      <c r="A424" s="175"/>
      <c r="B424" s="177" t="s">
        <v>10</v>
      </c>
      <c r="C424" s="553"/>
      <c r="D424" s="547"/>
      <c r="E424" s="547"/>
      <c r="F424" s="268"/>
      <c r="G424" s="547"/>
      <c r="H424" s="268"/>
      <c r="I424" s="547"/>
      <c r="J424" s="122" t="e">
        <f t="shared" ref="J424" si="595">I424/H424</f>
        <v>#DIV/0!</v>
      </c>
      <c r="K424" s="547"/>
      <c r="L424" s="122" t="e">
        <f t="shared" ref="L424" si="596">K424/H424</f>
        <v>#DIV/0!</v>
      </c>
      <c r="M424" s="122" t="e">
        <f t="shared" ref="M424" si="597">K424/I424</f>
        <v>#DIV/0!</v>
      </c>
      <c r="N424" s="547"/>
      <c r="O424" s="547">
        <f>H424-N424</f>
        <v>0</v>
      </c>
      <c r="P424" s="122" t="e">
        <f t="shared" si="536"/>
        <v>#DIV/0!</v>
      </c>
      <c r="Q424" s="321"/>
      <c r="R424" s="321"/>
      <c r="S424" s="569"/>
      <c r="T424" s="31" t="e">
        <f>H436-K436=#REF!</f>
        <v>#REF!</v>
      </c>
      <c r="CJ424" s="38" t="b">
        <f t="shared" si="551"/>
        <v>1</v>
      </c>
      <c r="CT424" s="182">
        <f t="shared" si="569"/>
        <v>0</v>
      </c>
      <c r="CU424" s="38" t="b">
        <f t="shared" si="570"/>
        <v>1</v>
      </c>
    </row>
    <row r="425" spans="1:99" s="31" customFormat="1" ht="42" customHeight="1" x14ac:dyDescent="0.25">
      <c r="A425" s="175"/>
      <c r="B425" s="177" t="s">
        <v>8</v>
      </c>
      <c r="C425" s="553"/>
      <c r="D425" s="547"/>
      <c r="E425" s="547"/>
      <c r="F425" s="547">
        <f>D425-E425</f>
        <v>0</v>
      </c>
      <c r="G425" s="547">
        <v>113452</v>
      </c>
      <c r="H425" s="547">
        <v>113452</v>
      </c>
      <c r="I425" s="547">
        <v>315.77999999999997</v>
      </c>
      <c r="J425" s="307">
        <f>I425/H425</f>
        <v>3.0000000000000001E-3</v>
      </c>
      <c r="K425" s="547">
        <v>315.77999999999997</v>
      </c>
      <c r="L425" s="307">
        <f>K425/H425</f>
        <v>3.0000000000000001E-3</v>
      </c>
      <c r="M425" s="123">
        <f>K425/I425</f>
        <v>1</v>
      </c>
      <c r="N425" s="547">
        <f>H425</f>
        <v>113452</v>
      </c>
      <c r="O425" s="547">
        <f t="shared" ref="O425:O428" si="598">H425-N425</f>
        <v>0</v>
      </c>
      <c r="P425" s="123">
        <f t="shared" si="536"/>
        <v>1</v>
      </c>
      <c r="Q425" s="322"/>
      <c r="R425" s="322"/>
      <c r="S425" s="569"/>
      <c r="T425" s="31" t="e">
        <f>H437-K437=#REF!</f>
        <v>#REF!</v>
      </c>
      <c r="CJ425" s="38" t="b">
        <f t="shared" si="551"/>
        <v>1</v>
      </c>
      <c r="CL425" s="31" t="s">
        <v>214</v>
      </c>
      <c r="CT425" s="182">
        <f t="shared" si="569"/>
        <v>113452</v>
      </c>
      <c r="CU425" s="38" t="b">
        <f t="shared" si="570"/>
        <v>1</v>
      </c>
    </row>
    <row r="426" spans="1:99" s="31" customFormat="1" ht="42" customHeight="1" x14ac:dyDescent="0.25">
      <c r="A426" s="175"/>
      <c r="B426" s="177" t="s">
        <v>20</v>
      </c>
      <c r="C426" s="553"/>
      <c r="D426" s="547"/>
      <c r="E426" s="547"/>
      <c r="F426" s="547"/>
      <c r="G426" s="547">
        <v>28363</v>
      </c>
      <c r="H426" s="547">
        <v>28363</v>
      </c>
      <c r="I426" s="547">
        <v>3299.88</v>
      </c>
      <c r="J426" s="123">
        <f t="shared" ref="J426:J428" si="599">I426/H426</f>
        <v>0.12</v>
      </c>
      <c r="K426" s="547">
        <v>3299.88</v>
      </c>
      <c r="L426" s="123">
        <f t="shared" ref="L426:L428" si="600">K426/H426</f>
        <v>0.12</v>
      </c>
      <c r="M426" s="123">
        <f t="shared" ref="M426:M428" si="601">K426/I426</f>
        <v>1</v>
      </c>
      <c r="N426" s="547">
        <f t="shared" ref="N426:N427" si="602">H426</f>
        <v>28363</v>
      </c>
      <c r="O426" s="547">
        <f t="shared" si="598"/>
        <v>0</v>
      </c>
      <c r="P426" s="123">
        <f t="shared" si="536"/>
        <v>1</v>
      </c>
      <c r="Q426" s="322"/>
      <c r="R426" s="322"/>
      <c r="S426" s="569"/>
      <c r="T426" s="31" t="e">
        <f>H438-K438=#REF!</f>
        <v>#REF!</v>
      </c>
      <c r="CJ426" s="38" t="b">
        <f t="shared" si="551"/>
        <v>1</v>
      </c>
      <c r="CT426" s="182">
        <f t="shared" si="569"/>
        <v>28363</v>
      </c>
      <c r="CU426" s="38" t="b">
        <f t="shared" si="570"/>
        <v>1</v>
      </c>
    </row>
    <row r="427" spans="1:99" s="31" customFormat="1" ht="42" customHeight="1" x14ac:dyDescent="0.25">
      <c r="A427" s="175"/>
      <c r="B427" s="124" t="s">
        <v>22</v>
      </c>
      <c r="C427" s="541"/>
      <c r="D427" s="546"/>
      <c r="E427" s="546"/>
      <c r="F427" s="278"/>
      <c r="G427" s="546">
        <v>1755.91</v>
      </c>
      <c r="H427" s="546">
        <v>1755.91</v>
      </c>
      <c r="I427" s="546"/>
      <c r="J427" s="122">
        <f t="shared" si="599"/>
        <v>0</v>
      </c>
      <c r="K427" s="546"/>
      <c r="L427" s="122">
        <f t="shared" si="600"/>
        <v>0</v>
      </c>
      <c r="M427" s="122" t="e">
        <f t="shared" si="601"/>
        <v>#DIV/0!</v>
      </c>
      <c r="N427" s="547">
        <f t="shared" si="602"/>
        <v>1755.91</v>
      </c>
      <c r="O427" s="547">
        <f t="shared" si="598"/>
        <v>0</v>
      </c>
      <c r="P427" s="123">
        <f t="shared" si="536"/>
        <v>1</v>
      </c>
      <c r="Q427" s="321"/>
      <c r="R427" s="321"/>
      <c r="S427" s="569"/>
      <c r="T427" s="31" t="e">
        <f>H439-K439=#REF!</f>
        <v>#REF!</v>
      </c>
      <c r="CJ427" s="38" t="b">
        <f t="shared" si="551"/>
        <v>1</v>
      </c>
      <c r="CT427" s="182">
        <f t="shared" si="569"/>
        <v>1755.91</v>
      </c>
      <c r="CU427" s="38" t="b">
        <f t="shared" si="570"/>
        <v>1</v>
      </c>
    </row>
    <row r="428" spans="1:99" s="31" customFormat="1" ht="42" customHeight="1" collapsed="1" x14ac:dyDescent="0.25">
      <c r="A428" s="176"/>
      <c r="B428" s="177" t="s">
        <v>11</v>
      </c>
      <c r="C428" s="553"/>
      <c r="D428" s="547"/>
      <c r="E428" s="547"/>
      <c r="F428" s="268"/>
      <c r="G428" s="547"/>
      <c r="H428" s="268"/>
      <c r="I428" s="547"/>
      <c r="J428" s="122" t="e">
        <f t="shared" si="599"/>
        <v>#DIV/0!</v>
      </c>
      <c r="K428" s="547"/>
      <c r="L428" s="122" t="e">
        <f t="shared" si="600"/>
        <v>#DIV/0!</v>
      </c>
      <c r="M428" s="122" t="e">
        <f t="shared" si="601"/>
        <v>#DIV/0!</v>
      </c>
      <c r="N428" s="547"/>
      <c r="O428" s="547">
        <f t="shared" si="598"/>
        <v>0</v>
      </c>
      <c r="P428" s="122" t="e">
        <f t="shared" si="536"/>
        <v>#DIV/0!</v>
      </c>
      <c r="Q428" s="137"/>
      <c r="R428" s="137"/>
      <c r="S428" s="570"/>
      <c r="T428" s="31" t="e">
        <f>H440-K440=#REF!</f>
        <v>#REF!</v>
      </c>
      <c r="CJ428" s="38" t="b">
        <f t="shared" si="551"/>
        <v>1</v>
      </c>
      <c r="CT428" s="182">
        <f t="shared" si="569"/>
        <v>0</v>
      </c>
      <c r="CU428" s="38" t="b">
        <f t="shared" si="570"/>
        <v>1</v>
      </c>
    </row>
    <row r="429" spans="1:99" s="31" customFormat="1" ht="278.25" customHeight="1" x14ac:dyDescent="0.25">
      <c r="A429" s="175" t="s">
        <v>444</v>
      </c>
      <c r="B429" s="220" t="s">
        <v>445</v>
      </c>
      <c r="C429" s="141" t="s">
        <v>17</v>
      </c>
      <c r="D429" s="424"/>
      <c r="E429" s="424"/>
      <c r="F429" s="268"/>
      <c r="G429" s="281">
        <f>SUM(G430:G434)</f>
        <v>92222.22</v>
      </c>
      <c r="H429" s="281">
        <f>SUM(H430:H434)</f>
        <v>922222.22</v>
      </c>
      <c r="I429" s="281">
        <f>SUM(I430:I434)</f>
        <v>829172</v>
      </c>
      <c r="J429" s="152">
        <f t="shared" ref="J429:J435" si="603">I429/H429</f>
        <v>0.9</v>
      </c>
      <c r="K429" s="281">
        <f>SUM(K430:K434)</f>
        <v>829172</v>
      </c>
      <c r="L429" s="152">
        <f t="shared" ref="L429:L435" si="604">K429/H429</f>
        <v>0.9</v>
      </c>
      <c r="M429" s="152">
        <f t="shared" ref="M429:M435" si="605">K429/I429</f>
        <v>1</v>
      </c>
      <c r="N429" s="281">
        <f>SUM(N430:N434)</f>
        <v>922222.22</v>
      </c>
      <c r="O429" s="281">
        <f t="shared" ref="O429:O436" si="606">H429-N429</f>
        <v>0</v>
      </c>
      <c r="P429" s="152">
        <f t="shared" ref="P429:P434" si="607">N429/H429</f>
        <v>1</v>
      </c>
      <c r="Q429" s="321"/>
      <c r="R429" s="321"/>
      <c r="S429" s="539" t="s">
        <v>477</v>
      </c>
      <c r="CJ429" s="38"/>
      <c r="CT429" s="182"/>
      <c r="CU429" s="38"/>
    </row>
    <row r="430" spans="1:99" s="31" customFormat="1" ht="43.5" customHeight="1" x14ac:dyDescent="0.25">
      <c r="A430" s="175"/>
      <c r="B430" s="177" t="s">
        <v>10</v>
      </c>
      <c r="C430" s="376"/>
      <c r="D430" s="424"/>
      <c r="E430" s="424"/>
      <c r="F430" s="268"/>
      <c r="G430" s="424"/>
      <c r="H430" s="424"/>
      <c r="I430" s="424"/>
      <c r="J430" s="122" t="e">
        <f t="shared" si="603"/>
        <v>#DIV/0!</v>
      </c>
      <c r="K430" s="424"/>
      <c r="L430" s="122" t="e">
        <f t="shared" si="604"/>
        <v>#DIV/0!</v>
      </c>
      <c r="M430" s="122" t="e">
        <f t="shared" si="605"/>
        <v>#DIV/0!</v>
      </c>
      <c r="N430" s="424"/>
      <c r="O430" s="424">
        <f t="shared" si="606"/>
        <v>0</v>
      </c>
      <c r="P430" s="122" t="e">
        <f t="shared" si="607"/>
        <v>#DIV/0!</v>
      </c>
      <c r="Q430" s="321"/>
      <c r="R430" s="321"/>
      <c r="S430" s="414"/>
      <c r="CJ430" s="38"/>
      <c r="CT430" s="182"/>
      <c r="CU430" s="38"/>
    </row>
    <row r="431" spans="1:99" s="31" customFormat="1" ht="43.5" customHeight="1" x14ac:dyDescent="0.25">
      <c r="A431" s="175"/>
      <c r="B431" s="177" t="s">
        <v>8</v>
      </c>
      <c r="C431" s="376"/>
      <c r="D431" s="424"/>
      <c r="E431" s="424"/>
      <c r="F431" s="268"/>
      <c r="G431" s="424"/>
      <c r="H431" s="424">
        <v>830000</v>
      </c>
      <c r="I431" s="424">
        <v>746254.8</v>
      </c>
      <c r="J431" s="123">
        <f t="shared" si="603"/>
        <v>0.9</v>
      </c>
      <c r="K431" s="424">
        <v>746254.8</v>
      </c>
      <c r="L431" s="123">
        <f t="shared" si="604"/>
        <v>0.9</v>
      </c>
      <c r="M431" s="123">
        <f t="shared" si="605"/>
        <v>1</v>
      </c>
      <c r="N431" s="424">
        <f>H431</f>
        <v>830000</v>
      </c>
      <c r="O431" s="424">
        <f t="shared" si="606"/>
        <v>0</v>
      </c>
      <c r="P431" s="123">
        <f t="shared" si="607"/>
        <v>1</v>
      </c>
      <c r="Q431" s="321"/>
      <c r="R431" s="321"/>
      <c r="S431" s="414"/>
      <c r="CJ431" s="38"/>
      <c r="CT431" s="182"/>
      <c r="CU431" s="38"/>
    </row>
    <row r="432" spans="1:99" s="31" customFormat="1" ht="43.5" customHeight="1" x14ac:dyDescent="0.25">
      <c r="A432" s="175"/>
      <c r="B432" s="177" t="s">
        <v>20</v>
      </c>
      <c r="C432" s="376"/>
      <c r="D432" s="424"/>
      <c r="E432" s="424"/>
      <c r="F432" s="268"/>
      <c r="G432" s="424">
        <v>92222.22</v>
      </c>
      <c r="H432" s="424">
        <v>92222.22</v>
      </c>
      <c r="I432" s="424">
        <v>82917.2</v>
      </c>
      <c r="J432" s="123">
        <f t="shared" si="603"/>
        <v>0.9</v>
      </c>
      <c r="K432" s="424">
        <v>82917.2</v>
      </c>
      <c r="L432" s="123">
        <f t="shared" si="604"/>
        <v>0.9</v>
      </c>
      <c r="M432" s="123">
        <f t="shared" si="605"/>
        <v>1</v>
      </c>
      <c r="N432" s="424">
        <f>H432</f>
        <v>92222.22</v>
      </c>
      <c r="O432" s="424">
        <f t="shared" si="606"/>
        <v>0</v>
      </c>
      <c r="P432" s="123">
        <f t="shared" si="607"/>
        <v>1</v>
      </c>
      <c r="Q432" s="321"/>
      <c r="R432" s="321"/>
      <c r="S432" s="414"/>
      <c r="CJ432" s="38"/>
      <c r="CT432" s="182"/>
      <c r="CU432" s="38"/>
    </row>
    <row r="433" spans="1:99" s="31" customFormat="1" ht="43.5" customHeight="1" x14ac:dyDescent="0.25">
      <c r="A433" s="175"/>
      <c r="B433" s="124" t="s">
        <v>22</v>
      </c>
      <c r="C433" s="376"/>
      <c r="D433" s="424"/>
      <c r="E433" s="424"/>
      <c r="F433" s="268"/>
      <c r="G433" s="424"/>
      <c r="H433" s="424"/>
      <c r="I433" s="424"/>
      <c r="J433" s="122" t="e">
        <f t="shared" si="603"/>
        <v>#DIV/0!</v>
      </c>
      <c r="K433" s="424"/>
      <c r="L433" s="122" t="e">
        <f t="shared" si="604"/>
        <v>#DIV/0!</v>
      </c>
      <c r="M433" s="122" t="e">
        <f t="shared" si="605"/>
        <v>#DIV/0!</v>
      </c>
      <c r="N433" s="424">
        <f>H433</f>
        <v>0</v>
      </c>
      <c r="O433" s="424">
        <f t="shared" si="606"/>
        <v>0</v>
      </c>
      <c r="P433" s="122" t="e">
        <f t="shared" si="607"/>
        <v>#DIV/0!</v>
      </c>
      <c r="Q433" s="321"/>
      <c r="R433" s="321"/>
      <c r="S433" s="414"/>
      <c r="CJ433" s="38"/>
      <c r="CT433" s="182"/>
      <c r="CU433" s="38"/>
    </row>
    <row r="434" spans="1:99" s="31" customFormat="1" ht="43.5" customHeight="1" x14ac:dyDescent="0.25">
      <c r="A434" s="175"/>
      <c r="B434" s="177" t="s">
        <v>11</v>
      </c>
      <c r="C434" s="376"/>
      <c r="D434" s="424"/>
      <c r="E434" s="424"/>
      <c r="F434" s="268"/>
      <c r="G434" s="424"/>
      <c r="H434" s="424"/>
      <c r="I434" s="424"/>
      <c r="J434" s="122" t="e">
        <f t="shared" si="603"/>
        <v>#DIV/0!</v>
      </c>
      <c r="K434" s="424"/>
      <c r="L434" s="122" t="e">
        <f t="shared" si="604"/>
        <v>#DIV/0!</v>
      </c>
      <c r="M434" s="122" t="e">
        <f t="shared" si="605"/>
        <v>#DIV/0!</v>
      </c>
      <c r="N434" s="424"/>
      <c r="O434" s="424">
        <f t="shared" si="606"/>
        <v>0</v>
      </c>
      <c r="P434" s="122" t="e">
        <f t="shared" si="607"/>
        <v>#DIV/0!</v>
      </c>
      <c r="Q434" s="321"/>
      <c r="R434" s="321"/>
      <c r="S434" s="414"/>
      <c r="CJ434" s="38"/>
      <c r="CT434" s="182"/>
      <c r="CU434" s="38"/>
    </row>
    <row r="435" spans="1:99" s="37" customFormat="1" ht="103.5" customHeight="1" x14ac:dyDescent="0.25">
      <c r="A435" s="157" t="s">
        <v>137</v>
      </c>
      <c r="B435" s="147" t="s">
        <v>269</v>
      </c>
      <c r="C435" s="118" t="s">
        <v>2</v>
      </c>
      <c r="D435" s="273">
        <f t="shared" ref="D435:I435" si="608">SUM(D436:D440)</f>
        <v>0</v>
      </c>
      <c r="E435" s="273">
        <f t="shared" si="608"/>
        <v>0</v>
      </c>
      <c r="F435" s="273">
        <f t="shared" si="608"/>
        <v>0</v>
      </c>
      <c r="G435" s="273">
        <f t="shared" si="608"/>
        <v>23839.3</v>
      </c>
      <c r="H435" s="273">
        <f t="shared" si="608"/>
        <v>24494.98</v>
      </c>
      <c r="I435" s="273">
        <f t="shared" si="608"/>
        <v>6466.28</v>
      </c>
      <c r="J435" s="179">
        <f t="shared" si="603"/>
        <v>0.26400000000000001</v>
      </c>
      <c r="K435" s="273">
        <f>SUM(K436:K440)</f>
        <v>0</v>
      </c>
      <c r="L435" s="179">
        <f t="shared" si="604"/>
        <v>0</v>
      </c>
      <c r="M435" s="119">
        <f t="shared" si="605"/>
        <v>0</v>
      </c>
      <c r="N435" s="273">
        <f t="shared" ref="N435" si="609">SUM(N436:N440)</f>
        <v>24494.98</v>
      </c>
      <c r="O435" s="148">
        <f t="shared" si="606"/>
        <v>0</v>
      </c>
      <c r="P435" s="119">
        <f t="shared" si="536"/>
        <v>1</v>
      </c>
      <c r="Q435" s="320"/>
      <c r="R435" s="320"/>
      <c r="S435" s="568"/>
      <c r="T435" s="36" t="e">
        <f>H447-K447=#REF!</f>
        <v>#REF!</v>
      </c>
      <c r="CJ435" s="38" t="b">
        <f t="shared" si="551"/>
        <v>1</v>
      </c>
      <c r="CT435" s="182">
        <f t="shared" si="569"/>
        <v>24494.98</v>
      </c>
      <c r="CU435" s="38" t="b">
        <f t="shared" si="570"/>
        <v>1</v>
      </c>
    </row>
    <row r="436" spans="1:99" s="247" customFormat="1" ht="36" customHeight="1" x14ac:dyDescent="0.25">
      <c r="A436" s="161"/>
      <c r="B436" s="158" t="s">
        <v>10</v>
      </c>
      <c r="C436" s="153"/>
      <c r="D436" s="272"/>
      <c r="E436" s="272"/>
      <c r="F436" s="272"/>
      <c r="G436" s="272">
        <f>G460+G442+G448+G454+G466</f>
        <v>14306.5</v>
      </c>
      <c r="H436" s="272">
        <f t="shared" ref="H436:I436" si="610">H460+H442+H448+H454+H466</f>
        <v>11248.63</v>
      </c>
      <c r="I436" s="272">
        <f t="shared" si="610"/>
        <v>1392.73</v>
      </c>
      <c r="J436" s="123">
        <f t="shared" ref="J436" si="611">I436/H436</f>
        <v>0.12</v>
      </c>
      <c r="K436" s="272">
        <f t="shared" ref="K436" si="612">K460+K442+K448+K454+K466</f>
        <v>0</v>
      </c>
      <c r="L436" s="150">
        <f t="shared" ref="L436" si="613">K436/H436</f>
        <v>0</v>
      </c>
      <c r="M436" s="150">
        <f t="shared" ref="M436" si="614">K436/I436</f>
        <v>0</v>
      </c>
      <c r="N436" s="272">
        <f t="shared" ref="N436" si="615">N460+N442+N448+N454+N466</f>
        <v>11248.63</v>
      </c>
      <c r="O436" s="272">
        <f t="shared" si="606"/>
        <v>0</v>
      </c>
      <c r="P436" s="123">
        <f t="shared" si="536"/>
        <v>1</v>
      </c>
      <c r="Q436" s="322"/>
      <c r="R436" s="322"/>
      <c r="S436" s="569"/>
      <c r="T436" s="38" t="e">
        <f>H448-K448=#REF!</f>
        <v>#REF!</v>
      </c>
      <c r="CJ436" s="38" t="b">
        <f t="shared" si="551"/>
        <v>1</v>
      </c>
      <c r="CT436" s="182">
        <f t="shared" si="569"/>
        <v>11248.63</v>
      </c>
      <c r="CU436" s="38" t="b">
        <f t="shared" si="570"/>
        <v>1</v>
      </c>
    </row>
    <row r="437" spans="1:99" s="247" customFormat="1" ht="36" customHeight="1" x14ac:dyDescent="0.25">
      <c r="A437" s="161"/>
      <c r="B437" s="158" t="s">
        <v>8</v>
      </c>
      <c r="C437" s="153"/>
      <c r="D437" s="272"/>
      <c r="E437" s="272"/>
      <c r="F437" s="272">
        <f>D437-E437</f>
        <v>0</v>
      </c>
      <c r="G437" s="272">
        <f t="shared" ref="G437:I437" si="616">G461+G443+G449+G455+G467</f>
        <v>9079.2999999999993</v>
      </c>
      <c r="H437" s="272">
        <f t="shared" si="616"/>
        <v>12792.85</v>
      </c>
      <c r="I437" s="272">
        <f t="shared" si="616"/>
        <v>5073.55</v>
      </c>
      <c r="J437" s="150">
        <f>I437/H437</f>
        <v>0.4</v>
      </c>
      <c r="K437" s="272">
        <f t="shared" ref="K437" si="617">K461+K443+K449+K455+K467</f>
        <v>0</v>
      </c>
      <c r="L437" s="150">
        <f>K437/H437</f>
        <v>0</v>
      </c>
      <c r="M437" s="150">
        <f>K437/I437</f>
        <v>0</v>
      </c>
      <c r="N437" s="272">
        <f t="shared" ref="N437" si="618">N461+N443+N449+N455+N467</f>
        <v>12792.85</v>
      </c>
      <c r="O437" s="272">
        <f t="shared" ref="O437:O440" si="619">H437-N437</f>
        <v>0</v>
      </c>
      <c r="P437" s="150">
        <f t="shared" si="536"/>
        <v>1</v>
      </c>
      <c r="Q437" s="319"/>
      <c r="R437" s="319"/>
      <c r="S437" s="569"/>
      <c r="T437" s="38" t="e">
        <f>H449-K449=#REF!</f>
        <v>#REF!</v>
      </c>
      <c r="CG437" s="134">
        <f>O449-418.42</f>
        <v>-418.42</v>
      </c>
      <c r="CJ437" s="38" t="b">
        <f t="shared" si="551"/>
        <v>1</v>
      </c>
      <c r="CT437" s="182">
        <f t="shared" si="569"/>
        <v>12792.85</v>
      </c>
      <c r="CU437" s="38" t="b">
        <f t="shared" si="570"/>
        <v>1</v>
      </c>
    </row>
    <row r="438" spans="1:99" s="247" customFormat="1" ht="36" customHeight="1" x14ac:dyDescent="0.25">
      <c r="A438" s="161"/>
      <c r="B438" s="158" t="s">
        <v>20</v>
      </c>
      <c r="C438" s="153"/>
      <c r="D438" s="272"/>
      <c r="E438" s="272"/>
      <c r="F438" s="272"/>
      <c r="G438" s="272">
        <f t="shared" ref="G438:I438" si="620">G462+G444+G450+G456+G468</f>
        <v>453.5</v>
      </c>
      <c r="H438" s="272">
        <f t="shared" si="620"/>
        <v>453.5</v>
      </c>
      <c r="I438" s="272">
        <f t="shared" si="620"/>
        <v>0</v>
      </c>
      <c r="J438" s="150">
        <f t="shared" ref="J438:J440" si="621">I438/H438</f>
        <v>0</v>
      </c>
      <c r="K438" s="272">
        <f t="shared" ref="K438" si="622">K462+K444+K450+K456+K468</f>
        <v>0</v>
      </c>
      <c r="L438" s="150">
        <f t="shared" ref="L438:L440" si="623">K438/H438</f>
        <v>0</v>
      </c>
      <c r="M438" s="154" t="e">
        <f t="shared" ref="M438:M440" si="624">K438/I438</f>
        <v>#DIV/0!</v>
      </c>
      <c r="N438" s="272">
        <f t="shared" ref="N438" si="625">N462+N444+N450+N456+N468</f>
        <v>453.5</v>
      </c>
      <c r="O438" s="272">
        <f t="shared" si="619"/>
        <v>0</v>
      </c>
      <c r="P438" s="150">
        <f t="shared" si="536"/>
        <v>1</v>
      </c>
      <c r="Q438" s="319"/>
      <c r="R438" s="319"/>
      <c r="S438" s="569"/>
      <c r="T438" s="38" t="e">
        <f>H450-K450=#REF!</f>
        <v>#REF!</v>
      </c>
      <c r="CJ438" s="38" t="b">
        <f t="shared" si="551"/>
        <v>1</v>
      </c>
      <c r="CT438" s="182">
        <f t="shared" si="569"/>
        <v>453.5</v>
      </c>
      <c r="CU438" s="38" t="b">
        <f t="shared" si="570"/>
        <v>1</v>
      </c>
    </row>
    <row r="439" spans="1:99" s="247" customFormat="1" ht="36" customHeight="1" x14ac:dyDescent="0.25">
      <c r="A439" s="161"/>
      <c r="B439" s="159" t="s">
        <v>22</v>
      </c>
      <c r="C439" s="264"/>
      <c r="D439" s="279"/>
      <c r="E439" s="279"/>
      <c r="F439" s="279"/>
      <c r="G439" s="272">
        <f t="shared" ref="G439:I439" si="626">G463+G445+G451+G457+G469</f>
        <v>0</v>
      </c>
      <c r="H439" s="272">
        <f t="shared" si="626"/>
        <v>0</v>
      </c>
      <c r="I439" s="272">
        <f t="shared" si="626"/>
        <v>0</v>
      </c>
      <c r="J439" s="122" t="e">
        <f t="shared" si="621"/>
        <v>#DIV/0!</v>
      </c>
      <c r="K439" s="272">
        <f t="shared" ref="K439" si="627">K463+K445+K451+K457+K469</f>
        <v>0</v>
      </c>
      <c r="L439" s="122" t="e">
        <f t="shared" si="623"/>
        <v>#DIV/0!</v>
      </c>
      <c r="M439" s="154" t="e">
        <f t="shared" si="624"/>
        <v>#DIV/0!</v>
      </c>
      <c r="N439" s="272">
        <f t="shared" ref="N439" si="628">N463+N445+N451+N457+N469</f>
        <v>0</v>
      </c>
      <c r="O439" s="272">
        <f t="shared" si="619"/>
        <v>0</v>
      </c>
      <c r="P439" s="123"/>
      <c r="Q439" s="322"/>
      <c r="R439" s="322"/>
      <c r="S439" s="569"/>
      <c r="T439" s="38" t="e">
        <f>H451-K451=#REF!</f>
        <v>#REF!</v>
      </c>
      <c r="CJ439" s="38" t="b">
        <f t="shared" si="551"/>
        <v>1</v>
      </c>
      <c r="CT439" s="182">
        <f t="shared" si="569"/>
        <v>0</v>
      </c>
      <c r="CU439" s="38" t="b">
        <f t="shared" si="570"/>
        <v>1</v>
      </c>
    </row>
    <row r="440" spans="1:99" s="247" customFormat="1" ht="36" customHeight="1" collapsed="1" x14ac:dyDescent="0.25">
      <c r="A440" s="162"/>
      <c r="B440" s="158" t="s">
        <v>11</v>
      </c>
      <c r="C440" s="153"/>
      <c r="D440" s="272"/>
      <c r="E440" s="272"/>
      <c r="F440" s="272"/>
      <c r="G440" s="272">
        <f t="shared" ref="G440:I440" si="629">G464+G446+G452+G458+G470</f>
        <v>0</v>
      </c>
      <c r="H440" s="272">
        <f t="shared" si="629"/>
        <v>0</v>
      </c>
      <c r="I440" s="272">
        <f t="shared" si="629"/>
        <v>0</v>
      </c>
      <c r="J440" s="122" t="e">
        <f t="shared" si="621"/>
        <v>#DIV/0!</v>
      </c>
      <c r="K440" s="272">
        <f t="shared" ref="K440" si="630">K464+K446+K452+K458+K470</f>
        <v>0</v>
      </c>
      <c r="L440" s="122" t="e">
        <f t="shared" si="623"/>
        <v>#DIV/0!</v>
      </c>
      <c r="M440" s="154" t="e">
        <f t="shared" si="624"/>
        <v>#DIV/0!</v>
      </c>
      <c r="N440" s="272">
        <f t="shared" ref="N440" si="631">N464+N446+N452+N458+N470</f>
        <v>0</v>
      </c>
      <c r="O440" s="272">
        <f t="shared" si="619"/>
        <v>0</v>
      </c>
      <c r="P440" s="122" t="e">
        <f t="shared" si="536"/>
        <v>#DIV/0!</v>
      </c>
      <c r="Q440" s="137"/>
      <c r="R440" s="137"/>
      <c r="S440" s="570"/>
      <c r="T440" s="38" t="e">
        <f>H452-K452=#REF!</f>
        <v>#REF!</v>
      </c>
      <c r="CJ440" s="38" t="b">
        <f t="shared" si="551"/>
        <v>1</v>
      </c>
      <c r="CT440" s="182">
        <f t="shared" si="569"/>
        <v>0</v>
      </c>
      <c r="CU440" s="38" t="b">
        <f t="shared" si="570"/>
        <v>1</v>
      </c>
    </row>
    <row r="441" spans="1:99" s="37" customFormat="1" ht="113.25" customHeight="1" x14ac:dyDescent="0.25">
      <c r="A441" s="173" t="s">
        <v>138</v>
      </c>
      <c r="B441" s="120" t="s">
        <v>93</v>
      </c>
      <c r="C441" s="155" t="s">
        <v>17</v>
      </c>
      <c r="D441" s="271">
        <f t="shared" ref="D441:I441" si="632">SUM(D442:D446)</f>
        <v>0</v>
      </c>
      <c r="E441" s="271">
        <f t="shared" si="632"/>
        <v>0</v>
      </c>
      <c r="F441" s="271">
        <f t="shared" si="632"/>
        <v>0</v>
      </c>
      <c r="G441" s="271">
        <f t="shared" si="632"/>
        <v>8171.1</v>
      </c>
      <c r="H441" s="271">
        <f t="shared" si="632"/>
        <v>8686.6200000000008</v>
      </c>
      <c r="I441" s="271">
        <f t="shared" si="632"/>
        <v>515.52</v>
      </c>
      <c r="J441" s="121">
        <f>I441/H441</f>
        <v>0.06</v>
      </c>
      <c r="K441" s="271">
        <f>SUM(K442:K446)</f>
        <v>0</v>
      </c>
      <c r="L441" s="121">
        <f>K441/H441</f>
        <v>0</v>
      </c>
      <c r="M441" s="121">
        <f>K441/I441</f>
        <v>0</v>
      </c>
      <c r="N441" s="271">
        <f>SUM(N442:N446)</f>
        <v>8686.6200000000008</v>
      </c>
      <c r="O441" s="271">
        <f>H441-N441</f>
        <v>0</v>
      </c>
      <c r="P441" s="121">
        <f t="shared" si="536"/>
        <v>1</v>
      </c>
      <c r="Q441" s="318"/>
      <c r="R441" s="318"/>
      <c r="S441" s="568" t="s">
        <v>478</v>
      </c>
      <c r="T441" s="36" t="e">
        <f>H453-K453=#REF!</f>
        <v>#REF!</v>
      </c>
      <c r="CJ441" s="38" t="b">
        <f t="shared" si="551"/>
        <v>1</v>
      </c>
      <c r="CT441" s="182">
        <f t="shared" si="569"/>
        <v>8686.6200000000008</v>
      </c>
      <c r="CU441" s="38" t="b">
        <f t="shared" si="570"/>
        <v>1</v>
      </c>
    </row>
    <row r="442" spans="1:99" s="247" customFormat="1" ht="38.25" customHeight="1" x14ac:dyDescent="0.25">
      <c r="A442" s="175"/>
      <c r="B442" s="177" t="s">
        <v>10</v>
      </c>
      <c r="C442" s="376"/>
      <c r="D442" s="424"/>
      <c r="E442" s="424"/>
      <c r="F442" s="268"/>
      <c r="G442" s="424"/>
      <c r="H442" s="424"/>
      <c r="I442" s="424"/>
      <c r="J442" s="154" t="e">
        <f t="shared" ref="J442" si="633">I442/H442</f>
        <v>#DIV/0!</v>
      </c>
      <c r="K442" s="171"/>
      <c r="L442" s="154" t="e">
        <f t="shared" ref="L442" si="634">K442/H442</f>
        <v>#DIV/0!</v>
      </c>
      <c r="M442" s="154" t="e">
        <f t="shared" ref="M442" si="635">K442/I442</f>
        <v>#DIV/0!</v>
      </c>
      <c r="N442" s="424"/>
      <c r="O442" s="424">
        <f>H442-N442</f>
        <v>0</v>
      </c>
      <c r="P442" s="122" t="e">
        <f t="shared" si="536"/>
        <v>#DIV/0!</v>
      </c>
      <c r="Q442" s="322"/>
      <c r="R442" s="322"/>
      <c r="S442" s="569"/>
      <c r="T442" s="38" t="e">
        <f>H454-K454=#REF!</f>
        <v>#REF!</v>
      </c>
      <c r="CG442" s="134"/>
      <c r="CJ442" s="38" t="b">
        <f t="shared" si="551"/>
        <v>1</v>
      </c>
      <c r="CT442" s="182">
        <f t="shared" si="569"/>
        <v>0</v>
      </c>
      <c r="CU442" s="38" t="b">
        <f t="shared" si="570"/>
        <v>1</v>
      </c>
    </row>
    <row r="443" spans="1:99" s="247" customFormat="1" ht="38.25" customHeight="1" x14ac:dyDescent="0.25">
      <c r="A443" s="175"/>
      <c r="B443" s="177" t="s">
        <v>8</v>
      </c>
      <c r="C443" s="376"/>
      <c r="D443" s="424"/>
      <c r="E443" s="424"/>
      <c r="F443" s="424">
        <f>D443-E443</f>
        <v>0</v>
      </c>
      <c r="G443" s="424">
        <v>7717.6</v>
      </c>
      <c r="H443" s="424">
        <v>8233.1200000000008</v>
      </c>
      <c r="I443" s="424">
        <v>515.52</v>
      </c>
      <c r="J443" s="150">
        <f>I443/H443</f>
        <v>0.06</v>
      </c>
      <c r="K443" s="171"/>
      <c r="L443" s="154">
        <f>K443/H443</f>
        <v>0</v>
      </c>
      <c r="M443" s="154">
        <f>K443/I443</f>
        <v>0</v>
      </c>
      <c r="N443" s="424">
        <f>H443</f>
        <v>8233.1200000000008</v>
      </c>
      <c r="O443" s="424">
        <f>H443-N443</f>
        <v>0</v>
      </c>
      <c r="P443" s="123">
        <f t="shared" si="536"/>
        <v>1</v>
      </c>
      <c r="Q443" s="322"/>
      <c r="R443" s="322"/>
      <c r="S443" s="569"/>
      <c r="T443" s="38" t="e">
        <f>H455-K455=#REF!</f>
        <v>#REF!</v>
      </c>
      <c r="CG443" s="134"/>
      <c r="CJ443" s="38" t="b">
        <f t="shared" si="551"/>
        <v>1</v>
      </c>
      <c r="CT443" s="182">
        <f t="shared" si="569"/>
        <v>8233.1200000000008</v>
      </c>
      <c r="CU443" s="38" t="b">
        <f t="shared" si="570"/>
        <v>1</v>
      </c>
    </row>
    <row r="444" spans="1:99" s="247" customFormat="1" ht="38.25" customHeight="1" x14ac:dyDescent="0.25">
      <c r="A444" s="175"/>
      <c r="B444" s="124" t="s">
        <v>20</v>
      </c>
      <c r="C444" s="417"/>
      <c r="D444" s="423"/>
      <c r="E444" s="423"/>
      <c r="F444" s="423"/>
      <c r="G444" s="423">
        <v>453.5</v>
      </c>
      <c r="H444" s="423">
        <v>453.5</v>
      </c>
      <c r="I444" s="423"/>
      <c r="J444" s="151">
        <f t="shared" ref="J444" si="636">I444/H444</f>
        <v>0</v>
      </c>
      <c r="K444" s="215"/>
      <c r="L444" s="151">
        <f t="shared" ref="L444" si="637">K444/H444</f>
        <v>0</v>
      </c>
      <c r="M444" s="151" t="e">
        <f>K444/I444</f>
        <v>#DIV/0!</v>
      </c>
      <c r="N444" s="424">
        <f>H444</f>
        <v>453.5</v>
      </c>
      <c r="O444" s="424">
        <f t="shared" ref="O444:O446" si="638">H444-N444</f>
        <v>0</v>
      </c>
      <c r="P444" s="195">
        <f t="shared" si="536"/>
        <v>1</v>
      </c>
      <c r="Q444" s="322"/>
      <c r="R444" s="322"/>
      <c r="S444" s="569"/>
      <c r="T444" s="38" t="e">
        <f>H456-K456=#REF!</f>
        <v>#REF!</v>
      </c>
      <c r="CJ444" s="38" t="b">
        <f t="shared" ref="CJ444:CJ507" si="639">N444+O444=H444</f>
        <v>1</v>
      </c>
      <c r="CT444" s="182">
        <f t="shared" si="569"/>
        <v>453.5</v>
      </c>
      <c r="CU444" s="38" t="b">
        <f t="shared" si="570"/>
        <v>1</v>
      </c>
    </row>
    <row r="445" spans="1:99" s="247" customFormat="1" ht="38.25" customHeight="1" x14ac:dyDescent="0.25">
      <c r="A445" s="175"/>
      <c r="B445" s="124" t="s">
        <v>22</v>
      </c>
      <c r="C445" s="417"/>
      <c r="D445" s="423"/>
      <c r="E445" s="423"/>
      <c r="F445" s="278"/>
      <c r="G445" s="423"/>
      <c r="H445" s="278"/>
      <c r="I445" s="423"/>
      <c r="J445" s="122"/>
      <c r="K445" s="423"/>
      <c r="L445" s="122"/>
      <c r="M445" s="122"/>
      <c r="N445" s="423"/>
      <c r="O445" s="424">
        <f t="shared" si="638"/>
        <v>0</v>
      </c>
      <c r="P445" s="122"/>
      <c r="Q445" s="321"/>
      <c r="R445" s="321"/>
      <c r="S445" s="569"/>
      <c r="T445" s="38" t="e">
        <f>H457-K457=#REF!</f>
        <v>#REF!</v>
      </c>
      <c r="CJ445" s="38" t="b">
        <f t="shared" si="639"/>
        <v>1</v>
      </c>
      <c r="CT445" s="182">
        <f t="shared" si="569"/>
        <v>0</v>
      </c>
      <c r="CU445" s="38" t="b">
        <f t="shared" si="570"/>
        <v>1</v>
      </c>
    </row>
    <row r="446" spans="1:99" s="247" customFormat="1" ht="38.25" customHeight="1" collapsed="1" x14ac:dyDescent="0.25">
      <c r="A446" s="176"/>
      <c r="B446" s="124" t="s">
        <v>11</v>
      </c>
      <c r="C446" s="417"/>
      <c r="D446" s="423"/>
      <c r="E446" s="423"/>
      <c r="F446" s="278"/>
      <c r="G446" s="423"/>
      <c r="H446" s="278"/>
      <c r="I446" s="423"/>
      <c r="J446" s="137"/>
      <c r="K446" s="423"/>
      <c r="L446" s="137"/>
      <c r="M446" s="137"/>
      <c r="N446" s="423"/>
      <c r="O446" s="424">
        <f t="shared" si="638"/>
        <v>0</v>
      </c>
      <c r="P446" s="137"/>
      <c r="Q446" s="137"/>
      <c r="R446" s="137"/>
      <c r="S446" s="570"/>
      <c r="T446" s="38" t="e">
        <f>H458-K458=#REF!</f>
        <v>#REF!</v>
      </c>
      <c r="CJ446" s="38" t="b">
        <f t="shared" si="639"/>
        <v>1</v>
      </c>
      <c r="CT446" s="182">
        <f t="shared" si="569"/>
        <v>0</v>
      </c>
      <c r="CU446" s="38" t="b">
        <f t="shared" si="570"/>
        <v>1</v>
      </c>
    </row>
    <row r="447" spans="1:99" s="37" customFormat="1" ht="268.5" customHeight="1" x14ac:dyDescent="0.25">
      <c r="A447" s="173" t="s">
        <v>139</v>
      </c>
      <c r="B447" s="120" t="s">
        <v>252</v>
      </c>
      <c r="C447" s="155" t="s">
        <v>17</v>
      </c>
      <c r="D447" s="271">
        <f t="shared" ref="D447:I447" si="640">SUM(D448:D452)</f>
        <v>0</v>
      </c>
      <c r="E447" s="271">
        <f t="shared" si="640"/>
        <v>0</v>
      </c>
      <c r="F447" s="271">
        <f t="shared" si="640"/>
        <v>0</v>
      </c>
      <c r="G447" s="271">
        <f t="shared" si="640"/>
        <v>1.7</v>
      </c>
      <c r="H447" s="271">
        <f t="shared" si="640"/>
        <v>1.7</v>
      </c>
      <c r="I447" s="271">
        <f t="shared" si="640"/>
        <v>0</v>
      </c>
      <c r="J447" s="121">
        <f>I447/H447</f>
        <v>0</v>
      </c>
      <c r="K447" s="271">
        <f>SUM(K448:K452)</f>
        <v>0</v>
      </c>
      <c r="L447" s="494">
        <f>K447/H447</f>
        <v>0</v>
      </c>
      <c r="M447" s="174" t="e">
        <f>K447/I447</f>
        <v>#DIV/0!</v>
      </c>
      <c r="N447" s="271">
        <f>SUM(N448:N452)</f>
        <v>1.7</v>
      </c>
      <c r="O447" s="271">
        <f>H447-N447</f>
        <v>0</v>
      </c>
      <c r="P447" s="121">
        <f t="shared" ref="P447:P452" si="641">N447/H447</f>
        <v>1</v>
      </c>
      <c r="Q447" s="271">
        <f t="shared" ref="Q447:Q452" si="642">H447-K447</f>
        <v>1.7</v>
      </c>
      <c r="R447" s="271">
        <f t="shared" ref="R447:R452" si="643">I447-K447</f>
        <v>0</v>
      </c>
      <c r="S447" s="568" t="s">
        <v>479</v>
      </c>
      <c r="T447" s="36" t="b">
        <f t="shared" ref="T447:T452" si="644">H459-K459=Q459</f>
        <v>0</v>
      </c>
      <c r="CJ447" s="38" t="b">
        <f t="shared" si="639"/>
        <v>1</v>
      </c>
      <c r="CT447" s="182">
        <f t="shared" si="569"/>
        <v>1.7</v>
      </c>
      <c r="CU447" s="38" t="b">
        <f t="shared" si="570"/>
        <v>1</v>
      </c>
    </row>
    <row r="448" spans="1:99" s="247" customFormat="1" ht="36" customHeight="1" x14ac:dyDescent="0.25">
      <c r="A448" s="175"/>
      <c r="B448" s="177" t="s">
        <v>10</v>
      </c>
      <c r="C448" s="553"/>
      <c r="D448" s="547"/>
      <c r="E448" s="547"/>
      <c r="F448" s="268"/>
      <c r="G448" s="272"/>
      <c r="H448" s="272"/>
      <c r="I448" s="547"/>
      <c r="J448" s="154" t="e">
        <f t="shared" ref="J448" si="645">I448/H448</f>
        <v>#DIV/0!</v>
      </c>
      <c r="K448" s="171"/>
      <c r="L448" s="154" t="e">
        <f t="shared" ref="L448" si="646">K448/H448</f>
        <v>#DIV/0!</v>
      </c>
      <c r="M448" s="154" t="e">
        <f t="shared" ref="M448" si="647">K448/I448</f>
        <v>#DIV/0!</v>
      </c>
      <c r="N448" s="547"/>
      <c r="O448" s="272">
        <f>H448-N448</f>
        <v>0</v>
      </c>
      <c r="P448" s="122" t="e">
        <f t="shared" si="641"/>
        <v>#DIV/0!</v>
      </c>
      <c r="Q448" s="272">
        <f t="shared" si="642"/>
        <v>0</v>
      </c>
      <c r="R448" s="272">
        <f t="shared" si="643"/>
        <v>0</v>
      </c>
      <c r="S448" s="569"/>
      <c r="T448" s="38" t="b">
        <f t="shared" si="644"/>
        <v>0</v>
      </c>
      <c r="CJ448" s="38" t="b">
        <f t="shared" si="639"/>
        <v>1</v>
      </c>
      <c r="CT448" s="182">
        <f t="shared" si="569"/>
        <v>0</v>
      </c>
      <c r="CU448" s="38" t="b">
        <f t="shared" si="570"/>
        <v>1</v>
      </c>
    </row>
    <row r="449" spans="1:99" s="247" customFormat="1" ht="36" customHeight="1" x14ac:dyDescent="0.25">
      <c r="A449" s="175"/>
      <c r="B449" s="177" t="s">
        <v>8</v>
      </c>
      <c r="C449" s="553"/>
      <c r="D449" s="547"/>
      <c r="E449" s="547"/>
      <c r="F449" s="547">
        <f>D449-E449</f>
        <v>0</v>
      </c>
      <c r="G449" s="547">
        <v>1.7</v>
      </c>
      <c r="H449" s="547">
        <v>1.7</v>
      </c>
      <c r="I449" s="547"/>
      <c r="J449" s="123">
        <f>I449/H449</f>
        <v>0</v>
      </c>
      <c r="K449" s="272"/>
      <c r="L449" s="383">
        <f>K449/H449</f>
        <v>0</v>
      </c>
      <c r="M449" s="154" t="e">
        <f>K449/I449</f>
        <v>#DIV/0!</v>
      </c>
      <c r="N449" s="547">
        <f>H449</f>
        <v>1.7</v>
      </c>
      <c r="O449" s="272">
        <f t="shared" ref="O449:O452" si="648">H449-N449</f>
        <v>0</v>
      </c>
      <c r="P449" s="123">
        <f t="shared" si="641"/>
        <v>1</v>
      </c>
      <c r="Q449" s="547">
        <f t="shared" si="642"/>
        <v>1.7</v>
      </c>
      <c r="R449" s="547">
        <f t="shared" si="643"/>
        <v>0</v>
      </c>
      <c r="S449" s="569"/>
      <c r="T449" s="38" t="b">
        <f t="shared" si="644"/>
        <v>0</v>
      </c>
      <c r="CJ449" s="38" t="b">
        <f t="shared" si="639"/>
        <v>1</v>
      </c>
      <c r="CT449" s="182">
        <f t="shared" ref="CT449:CT452" si="649">N449+O449</f>
        <v>1.7</v>
      </c>
      <c r="CU449" s="38" t="b">
        <f t="shared" ref="CU449:CU452" si="650">CT449=H449</f>
        <v>1</v>
      </c>
    </row>
    <row r="450" spans="1:99" s="247" customFormat="1" ht="36" customHeight="1" x14ac:dyDescent="0.25">
      <c r="A450" s="175"/>
      <c r="B450" s="177" t="s">
        <v>20</v>
      </c>
      <c r="C450" s="553"/>
      <c r="D450" s="547"/>
      <c r="E450" s="547"/>
      <c r="F450" s="547"/>
      <c r="G450" s="547"/>
      <c r="H450" s="547"/>
      <c r="I450" s="547"/>
      <c r="J450" s="154" t="e">
        <f t="shared" ref="J450:J452" si="651">I450/H450</f>
        <v>#DIV/0!</v>
      </c>
      <c r="K450" s="171"/>
      <c r="L450" s="154" t="e">
        <f t="shared" ref="L450:L452" si="652">K450/H450</f>
        <v>#DIV/0!</v>
      </c>
      <c r="M450" s="154" t="e">
        <f t="shared" ref="M450:M452" si="653">K450/I450</f>
        <v>#DIV/0!</v>
      </c>
      <c r="N450" s="547"/>
      <c r="O450" s="272">
        <f t="shared" si="648"/>
        <v>0</v>
      </c>
      <c r="P450" s="122" t="e">
        <f t="shared" si="641"/>
        <v>#DIV/0!</v>
      </c>
      <c r="Q450" s="547">
        <f t="shared" si="642"/>
        <v>0</v>
      </c>
      <c r="R450" s="547">
        <f t="shared" si="643"/>
        <v>0</v>
      </c>
      <c r="S450" s="569"/>
      <c r="T450" s="38" t="b">
        <f t="shared" si="644"/>
        <v>1</v>
      </c>
      <c r="CJ450" s="38" t="b">
        <f t="shared" si="639"/>
        <v>1</v>
      </c>
      <c r="CT450" s="182">
        <f t="shared" si="649"/>
        <v>0</v>
      </c>
      <c r="CU450" s="38" t="b">
        <f t="shared" si="650"/>
        <v>1</v>
      </c>
    </row>
    <row r="451" spans="1:99" s="247" customFormat="1" ht="36" customHeight="1" x14ac:dyDescent="0.25">
      <c r="A451" s="175"/>
      <c r="B451" s="124" t="s">
        <v>22</v>
      </c>
      <c r="C451" s="541"/>
      <c r="D451" s="546"/>
      <c r="E451" s="546"/>
      <c r="F451" s="278"/>
      <c r="G451" s="504"/>
      <c r="H451" s="504"/>
      <c r="I451" s="504"/>
      <c r="J451" s="154" t="e">
        <f t="shared" si="651"/>
        <v>#DIV/0!</v>
      </c>
      <c r="K451" s="215"/>
      <c r="L451" s="154" t="e">
        <f t="shared" si="652"/>
        <v>#DIV/0!</v>
      </c>
      <c r="M451" s="154" t="e">
        <f t="shared" si="653"/>
        <v>#DIV/0!</v>
      </c>
      <c r="N451" s="185"/>
      <c r="O451" s="272">
        <f t="shared" si="648"/>
        <v>0</v>
      </c>
      <c r="P451" s="122" t="e">
        <f t="shared" si="641"/>
        <v>#DIV/0!</v>
      </c>
      <c r="Q451" s="504">
        <f t="shared" si="642"/>
        <v>0</v>
      </c>
      <c r="R451" s="504">
        <f t="shared" si="643"/>
        <v>0</v>
      </c>
      <c r="S451" s="569"/>
      <c r="T451" s="38" t="b">
        <f t="shared" si="644"/>
        <v>1</v>
      </c>
      <c r="CJ451" s="38" t="b">
        <f t="shared" si="639"/>
        <v>1</v>
      </c>
      <c r="CT451" s="182">
        <f t="shared" si="649"/>
        <v>0</v>
      </c>
      <c r="CU451" s="38" t="b">
        <f t="shared" si="650"/>
        <v>1</v>
      </c>
    </row>
    <row r="452" spans="1:99" s="247" customFormat="1" ht="36" customHeight="1" collapsed="1" x14ac:dyDescent="0.25">
      <c r="A452" s="176"/>
      <c r="B452" s="177" t="s">
        <v>11</v>
      </c>
      <c r="C452" s="553"/>
      <c r="D452" s="547"/>
      <c r="E452" s="547"/>
      <c r="F452" s="268"/>
      <c r="G452" s="547"/>
      <c r="H452" s="268"/>
      <c r="I452" s="547"/>
      <c r="J452" s="154" t="e">
        <f t="shared" si="651"/>
        <v>#DIV/0!</v>
      </c>
      <c r="K452" s="171"/>
      <c r="L452" s="154" t="e">
        <f t="shared" si="652"/>
        <v>#DIV/0!</v>
      </c>
      <c r="M452" s="154" t="e">
        <f t="shared" si="653"/>
        <v>#DIV/0!</v>
      </c>
      <c r="N452" s="125"/>
      <c r="O452" s="272">
        <f t="shared" si="648"/>
        <v>0</v>
      </c>
      <c r="P452" s="122" t="e">
        <f t="shared" si="641"/>
        <v>#DIV/0!</v>
      </c>
      <c r="Q452" s="547">
        <f t="shared" si="642"/>
        <v>0</v>
      </c>
      <c r="R452" s="268">
        <f t="shared" si="643"/>
        <v>0</v>
      </c>
      <c r="S452" s="570"/>
      <c r="T452" s="38" t="b">
        <f t="shared" si="644"/>
        <v>1</v>
      </c>
      <c r="CJ452" s="38" t="b">
        <f t="shared" si="639"/>
        <v>1</v>
      </c>
      <c r="CT452" s="182">
        <f t="shared" si="649"/>
        <v>0</v>
      </c>
      <c r="CU452" s="38" t="b">
        <f t="shared" si="650"/>
        <v>1</v>
      </c>
    </row>
    <row r="453" spans="1:99" s="42" customFormat="1" ht="159.75" customHeight="1" outlineLevel="1" x14ac:dyDescent="0.25">
      <c r="A453" s="173" t="s">
        <v>140</v>
      </c>
      <c r="B453" s="120" t="s">
        <v>94</v>
      </c>
      <c r="C453" s="155" t="s">
        <v>17</v>
      </c>
      <c r="D453" s="271">
        <f t="shared" ref="D453:I453" si="654">SUM(D454:D458)</f>
        <v>0</v>
      </c>
      <c r="E453" s="271">
        <f t="shared" si="654"/>
        <v>0</v>
      </c>
      <c r="F453" s="271">
        <f t="shared" si="654"/>
        <v>0</v>
      </c>
      <c r="G453" s="271">
        <f t="shared" si="654"/>
        <v>7417.8</v>
      </c>
      <c r="H453" s="271">
        <f t="shared" si="654"/>
        <v>7417.8</v>
      </c>
      <c r="I453" s="271">
        <f t="shared" si="654"/>
        <v>0</v>
      </c>
      <c r="J453" s="121">
        <f>I453/H453</f>
        <v>0</v>
      </c>
      <c r="K453" s="271">
        <f>SUM(K454:K458)</f>
        <v>0</v>
      </c>
      <c r="L453" s="121">
        <f>K453/H453</f>
        <v>0</v>
      </c>
      <c r="M453" s="309" t="e">
        <f>K453/I453</f>
        <v>#DIV/0!</v>
      </c>
      <c r="N453" s="271">
        <f>SUM(N454:N458)</f>
        <v>7417.8</v>
      </c>
      <c r="O453" s="271">
        <f>H453-N453</f>
        <v>0</v>
      </c>
      <c r="P453" s="121">
        <f t="shared" ref="P453:P522" si="655">N453/H453</f>
        <v>1</v>
      </c>
      <c r="Q453" s="318"/>
      <c r="R453" s="318"/>
      <c r="S453" s="637" t="s">
        <v>417</v>
      </c>
      <c r="T453" s="38" t="e">
        <f>H471-K471=#REF!</f>
        <v>#REF!</v>
      </c>
      <c r="CG453" s="188" t="s">
        <v>113</v>
      </c>
      <c r="CJ453" s="38" t="b">
        <f t="shared" si="639"/>
        <v>1</v>
      </c>
      <c r="CT453" s="182">
        <f t="shared" ref="CT453:CT522" si="656">N453+O453</f>
        <v>7417.8</v>
      </c>
      <c r="CU453" s="38" t="b">
        <f t="shared" ref="CU453:CU522" si="657">CT453=H453</f>
        <v>1</v>
      </c>
    </row>
    <row r="454" spans="1:99" s="247" customFormat="1" ht="40.5" customHeight="1" outlineLevel="1" x14ac:dyDescent="0.25">
      <c r="A454" s="175"/>
      <c r="B454" s="177" t="s">
        <v>10</v>
      </c>
      <c r="C454" s="376"/>
      <c r="D454" s="424"/>
      <c r="E454" s="424"/>
      <c r="F454" s="268"/>
      <c r="G454" s="424">
        <v>7417.8</v>
      </c>
      <c r="H454" s="424">
        <v>7417.8</v>
      </c>
      <c r="I454" s="424"/>
      <c r="J454" s="123">
        <f t="shared" ref="J454" si="658">I454/H454</f>
        <v>0</v>
      </c>
      <c r="K454" s="424"/>
      <c r="L454" s="123">
        <f t="shared" ref="L454" si="659">K454/H454</f>
        <v>0</v>
      </c>
      <c r="M454" s="122" t="e">
        <f t="shared" ref="M454" si="660">K454/I454</f>
        <v>#DIV/0!</v>
      </c>
      <c r="N454" s="424">
        <f>H454</f>
        <v>7417.8</v>
      </c>
      <c r="O454" s="424">
        <f>H454-N454</f>
        <v>0</v>
      </c>
      <c r="P454" s="123">
        <f t="shared" si="655"/>
        <v>1</v>
      </c>
      <c r="Q454" s="322"/>
      <c r="R454" s="322"/>
      <c r="S454" s="578"/>
      <c r="T454" s="38" t="e">
        <f>H472-K472=#REF!</f>
        <v>#REF!</v>
      </c>
      <c r="CJ454" s="38" t="b">
        <f t="shared" si="639"/>
        <v>1</v>
      </c>
      <c r="CT454" s="182">
        <f t="shared" si="656"/>
        <v>7417.8</v>
      </c>
      <c r="CU454" s="38" t="b">
        <f t="shared" si="657"/>
        <v>1</v>
      </c>
    </row>
    <row r="455" spans="1:99" s="247" customFormat="1" ht="40.5" customHeight="1" outlineLevel="1" x14ac:dyDescent="0.25">
      <c r="A455" s="175"/>
      <c r="B455" s="177" t="s">
        <v>8</v>
      </c>
      <c r="C455" s="376"/>
      <c r="D455" s="424"/>
      <c r="E455" s="424"/>
      <c r="F455" s="424">
        <f>D455-E455</f>
        <v>0</v>
      </c>
      <c r="G455" s="424"/>
      <c r="H455" s="424"/>
      <c r="I455" s="424"/>
      <c r="J455" s="122" t="e">
        <f>I455/H455</f>
        <v>#DIV/0!</v>
      </c>
      <c r="K455" s="125"/>
      <c r="L455" s="122" t="e">
        <f>K455/H455</f>
        <v>#DIV/0!</v>
      </c>
      <c r="M455" s="122" t="e">
        <f>K455/I455</f>
        <v>#DIV/0!</v>
      </c>
      <c r="N455" s="125"/>
      <c r="O455" s="424">
        <f t="shared" ref="O455:O464" si="661">H455-N455</f>
        <v>0</v>
      </c>
      <c r="P455" s="122" t="e">
        <f t="shared" si="655"/>
        <v>#DIV/0!</v>
      </c>
      <c r="Q455" s="321"/>
      <c r="R455" s="321"/>
      <c r="S455" s="578"/>
      <c r="T455" s="38" t="e">
        <f>H473-K473=#REF!</f>
        <v>#REF!</v>
      </c>
      <c r="CJ455" s="38" t="b">
        <f t="shared" si="639"/>
        <v>1</v>
      </c>
      <c r="CT455" s="182">
        <f t="shared" si="656"/>
        <v>0</v>
      </c>
      <c r="CU455" s="38" t="b">
        <f t="shared" si="657"/>
        <v>1</v>
      </c>
    </row>
    <row r="456" spans="1:99" s="247" customFormat="1" ht="40.5" customHeight="1" outlineLevel="1" x14ac:dyDescent="0.25">
      <c r="A456" s="175"/>
      <c r="B456" s="177" t="s">
        <v>20</v>
      </c>
      <c r="C456" s="376"/>
      <c r="D456" s="424"/>
      <c r="E456" s="424"/>
      <c r="F456" s="424"/>
      <c r="G456" s="424"/>
      <c r="H456" s="424"/>
      <c r="I456" s="424"/>
      <c r="J456" s="122" t="e">
        <f t="shared" ref="J456:J458" si="662">I456/H456</f>
        <v>#DIV/0!</v>
      </c>
      <c r="K456" s="125"/>
      <c r="L456" s="122" t="e">
        <f t="shared" ref="L456:L458" si="663">K456/H456</f>
        <v>#DIV/0!</v>
      </c>
      <c r="M456" s="122" t="e">
        <f t="shared" ref="M456:M458" si="664">K456/I456</f>
        <v>#DIV/0!</v>
      </c>
      <c r="N456" s="125"/>
      <c r="O456" s="424">
        <f t="shared" si="661"/>
        <v>0</v>
      </c>
      <c r="P456" s="122" t="e">
        <f t="shared" si="655"/>
        <v>#DIV/0!</v>
      </c>
      <c r="Q456" s="321"/>
      <c r="R456" s="321"/>
      <c r="S456" s="578"/>
      <c r="T456" s="38" t="e">
        <f>H474-K474=#REF!</f>
        <v>#REF!</v>
      </c>
      <c r="CJ456" s="38" t="b">
        <f t="shared" si="639"/>
        <v>1</v>
      </c>
      <c r="CT456" s="182">
        <f t="shared" si="656"/>
        <v>0</v>
      </c>
      <c r="CU456" s="38" t="b">
        <f t="shared" si="657"/>
        <v>1</v>
      </c>
    </row>
    <row r="457" spans="1:99" s="247" customFormat="1" ht="40.5" customHeight="1" outlineLevel="1" x14ac:dyDescent="0.25">
      <c r="A457" s="175"/>
      <c r="B457" s="124" t="s">
        <v>22</v>
      </c>
      <c r="C457" s="417"/>
      <c r="D457" s="423"/>
      <c r="E457" s="423"/>
      <c r="F457" s="278"/>
      <c r="G457" s="423"/>
      <c r="H457" s="278"/>
      <c r="I457" s="423"/>
      <c r="J457" s="122" t="e">
        <f t="shared" si="662"/>
        <v>#DIV/0!</v>
      </c>
      <c r="K457" s="423"/>
      <c r="L457" s="122" t="e">
        <f t="shared" si="663"/>
        <v>#DIV/0!</v>
      </c>
      <c r="M457" s="122" t="e">
        <f t="shared" si="664"/>
        <v>#DIV/0!</v>
      </c>
      <c r="N457" s="423"/>
      <c r="O457" s="424">
        <f t="shared" si="661"/>
        <v>0</v>
      </c>
      <c r="P457" s="122" t="e">
        <f t="shared" si="655"/>
        <v>#DIV/0!</v>
      </c>
      <c r="Q457" s="321"/>
      <c r="R457" s="321"/>
      <c r="S457" s="578"/>
      <c r="T457" s="38" t="e">
        <f>H475-K475=#REF!</f>
        <v>#REF!</v>
      </c>
      <c r="CJ457" s="38" t="b">
        <f t="shared" si="639"/>
        <v>1</v>
      </c>
      <c r="CT457" s="182">
        <f t="shared" si="656"/>
        <v>0</v>
      </c>
      <c r="CU457" s="38" t="b">
        <f t="shared" si="657"/>
        <v>1</v>
      </c>
    </row>
    <row r="458" spans="1:99" s="247" customFormat="1" ht="40.5" customHeight="1" outlineLevel="1" collapsed="1" x14ac:dyDescent="0.25">
      <c r="A458" s="176"/>
      <c r="B458" s="177" t="s">
        <v>11</v>
      </c>
      <c r="C458" s="376"/>
      <c r="D458" s="424"/>
      <c r="E458" s="424"/>
      <c r="F458" s="268"/>
      <c r="G458" s="424"/>
      <c r="H458" s="268"/>
      <c r="I458" s="424"/>
      <c r="J458" s="122" t="e">
        <f t="shared" si="662"/>
        <v>#DIV/0!</v>
      </c>
      <c r="K458" s="424"/>
      <c r="L458" s="122" t="e">
        <f t="shared" si="663"/>
        <v>#DIV/0!</v>
      </c>
      <c r="M458" s="122" t="e">
        <f t="shared" si="664"/>
        <v>#DIV/0!</v>
      </c>
      <c r="N458" s="424"/>
      <c r="O458" s="424">
        <f t="shared" si="661"/>
        <v>0</v>
      </c>
      <c r="P458" s="122" t="e">
        <f t="shared" si="655"/>
        <v>#DIV/0!</v>
      </c>
      <c r="Q458" s="137"/>
      <c r="R458" s="137"/>
      <c r="S458" s="579"/>
      <c r="T458" s="38" t="e">
        <f>H476-K476=#REF!</f>
        <v>#REF!</v>
      </c>
      <c r="CJ458" s="38" t="b">
        <f t="shared" si="639"/>
        <v>1</v>
      </c>
      <c r="CT458" s="182">
        <f t="shared" si="656"/>
        <v>0</v>
      </c>
      <c r="CU458" s="38" t="b">
        <f t="shared" si="657"/>
        <v>1</v>
      </c>
    </row>
    <row r="459" spans="1:99" s="41" customFormat="1" ht="88.5" customHeight="1" x14ac:dyDescent="0.25">
      <c r="A459" s="173" t="s">
        <v>141</v>
      </c>
      <c r="B459" s="120" t="s">
        <v>203</v>
      </c>
      <c r="C459" s="155" t="s">
        <v>17</v>
      </c>
      <c r="D459" s="271">
        <f t="shared" ref="D459:I459" si="665">SUM(D460:D464)</f>
        <v>0</v>
      </c>
      <c r="E459" s="271">
        <f t="shared" si="665"/>
        <v>0</v>
      </c>
      <c r="F459" s="271">
        <f t="shared" si="665"/>
        <v>0</v>
      </c>
      <c r="G459" s="271">
        <f t="shared" si="665"/>
        <v>5810.6</v>
      </c>
      <c r="H459" s="271">
        <f t="shared" si="665"/>
        <v>5950.76</v>
      </c>
      <c r="I459" s="271">
        <f t="shared" si="665"/>
        <v>5950.76</v>
      </c>
      <c r="J459" s="121">
        <f>I459/H459</f>
        <v>1</v>
      </c>
      <c r="K459" s="271">
        <f>SUM(K460:K464)</f>
        <v>0</v>
      </c>
      <c r="L459" s="121">
        <f>K459/H459</f>
        <v>0</v>
      </c>
      <c r="M459" s="174">
        <f>K459/I459</f>
        <v>0</v>
      </c>
      <c r="N459" s="271">
        <f>SUM(N460:N464)</f>
        <v>5950.76</v>
      </c>
      <c r="O459" s="267">
        <f t="shared" si="661"/>
        <v>0</v>
      </c>
      <c r="P459" s="121">
        <f t="shared" si="655"/>
        <v>1</v>
      </c>
      <c r="Q459" s="318"/>
      <c r="R459" s="318"/>
      <c r="S459" s="568" t="s">
        <v>480</v>
      </c>
      <c r="T459" s="40" t="e">
        <f>H477-K477=#REF!</f>
        <v>#REF!</v>
      </c>
      <c r="CJ459" s="38" t="b">
        <f t="shared" si="639"/>
        <v>1</v>
      </c>
      <c r="CT459" s="182">
        <f t="shared" si="656"/>
        <v>5950.76</v>
      </c>
      <c r="CU459" s="38" t="b">
        <f t="shared" si="657"/>
        <v>1</v>
      </c>
    </row>
    <row r="460" spans="1:99" s="247" customFormat="1" ht="34.5" customHeight="1" x14ac:dyDescent="0.25">
      <c r="A460" s="175"/>
      <c r="B460" s="177" t="s">
        <v>10</v>
      </c>
      <c r="C460" s="376"/>
      <c r="D460" s="424"/>
      <c r="E460" s="424"/>
      <c r="F460" s="268"/>
      <c r="G460" s="424">
        <v>4450.6000000000004</v>
      </c>
      <c r="H460" s="424">
        <v>1392.73</v>
      </c>
      <c r="I460" s="424">
        <v>1392.73</v>
      </c>
      <c r="J460" s="150">
        <f t="shared" ref="J460" si="666">I460/H460</f>
        <v>1</v>
      </c>
      <c r="K460" s="171"/>
      <c r="L460" s="154">
        <f t="shared" ref="L460" si="667">K460/H460</f>
        <v>0</v>
      </c>
      <c r="M460" s="154">
        <f t="shared" ref="M460" si="668">K460/I460</f>
        <v>0</v>
      </c>
      <c r="N460" s="272">
        <f>H460</f>
        <v>1392.73</v>
      </c>
      <c r="O460" s="171">
        <f>H460-N460</f>
        <v>0</v>
      </c>
      <c r="P460" s="150">
        <f t="shared" si="655"/>
        <v>1</v>
      </c>
      <c r="Q460" s="323"/>
      <c r="R460" s="323"/>
      <c r="S460" s="569"/>
      <c r="T460" s="38" t="e">
        <f>H478-K478=#REF!</f>
        <v>#REF!</v>
      </c>
      <c r="CJ460" s="38" t="b">
        <f t="shared" si="639"/>
        <v>1</v>
      </c>
      <c r="CT460" s="182">
        <f t="shared" si="656"/>
        <v>1392.73</v>
      </c>
      <c r="CU460" s="38" t="b">
        <f t="shared" si="657"/>
        <v>1</v>
      </c>
    </row>
    <row r="461" spans="1:99" s="247" customFormat="1" ht="34.5" customHeight="1" x14ac:dyDescent="0.25">
      <c r="A461" s="175"/>
      <c r="B461" s="177" t="s">
        <v>8</v>
      </c>
      <c r="C461" s="376"/>
      <c r="D461" s="424"/>
      <c r="E461" s="424"/>
      <c r="F461" s="424">
        <f>D461-E461</f>
        <v>0</v>
      </c>
      <c r="G461" s="424">
        <v>1360</v>
      </c>
      <c r="H461" s="424">
        <v>4558.03</v>
      </c>
      <c r="I461" s="424">
        <v>4558.03</v>
      </c>
      <c r="J461" s="150">
        <f>I461/H461</f>
        <v>1</v>
      </c>
      <c r="K461" s="424"/>
      <c r="L461" s="150">
        <f>K461/H461</f>
        <v>0</v>
      </c>
      <c r="M461" s="154">
        <f>K461/I461</f>
        <v>0</v>
      </c>
      <c r="N461" s="424">
        <f>H461</f>
        <v>4558.03</v>
      </c>
      <c r="O461" s="171">
        <f t="shared" si="661"/>
        <v>0</v>
      </c>
      <c r="P461" s="150">
        <f t="shared" si="655"/>
        <v>1</v>
      </c>
      <c r="Q461" s="319"/>
      <c r="R461" s="319"/>
      <c r="S461" s="569"/>
      <c r="T461" s="38" t="e">
        <f>H479-K479=#REF!</f>
        <v>#REF!</v>
      </c>
      <c r="CJ461" s="38" t="b">
        <f t="shared" si="639"/>
        <v>1</v>
      </c>
      <c r="CT461" s="182">
        <f t="shared" si="656"/>
        <v>4558.03</v>
      </c>
      <c r="CU461" s="38" t="b">
        <f t="shared" si="657"/>
        <v>1</v>
      </c>
    </row>
    <row r="462" spans="1:99" s="247" customFormat="1" ht="34.5" customHeight="1" x14ac:dyDescent="0.25">
      <c r="A462" s="175"/>
      <c r="B462" s="177" t="s">
        <v>20</v>
      </c>
      <c r="C462" s="376"/>
      <c r="D462" s="424"/>
      <c r="E462" s="424"/>
      <c r="F462" s="424"/>
      <c r="G462" s="424"/>
      <c r="H462" s="424"/>
      <c r="I462" s="424"/>
      <c r="J462" s="122" t="e">
        <f t="shared" ref="J462:J464" si="669">I462/H462</f>
        <v>#DIV/0!</v>
      </c>
      <c r="K462" s="424"/>
      <c r="L462" s="122" t="e">
        <f t="shared" ref="L462:L464" si="670">K462/H462</f>
        <v>#DIV/0!</v>
      </c>
      <c r="M462" s="154" t="e">
        <f t="shared" ref="M462:M464" si="671">K462/I462</f>
        <v>#DIV/0!</v>
      </c>
      <c r="N462" s="424">
        <f>H462</f>
        <v>0</v>
      </c>
      <c r="O462" s="424">
        <f t="shared" si="661"/>
        <v>0</v>
      </c>
      <c r="P462" s="154" t="e">
        <f t="shared" si="655"/>
        <v>#DIV/0!</v>
      </c>
      <c r="Q462" s="323"/>
      <c r="R462" s="323"/>
      <c r="S462" s="569"/>
      <c r="T462" s="38" t="e">
        <f>H480-K480=#REF!</f>
        <v>#REF!</v>
      </c>
      <c r="CJ462" s="38" t="b">
        <f t="shared" si="639"/>
        <v>1</v>
      </c>
      <c r="CT462" s="182">
        <f t="shared" si="656"/>
        <v>0</v>
      </c>
      <c r="CU462" s="38" t="b">
        <f t="shared" si="657"/>
        <v>1</v>
      </c>
    </row>
    <row r="463" spans="1:99" s="247" customFormat="1" ht="34.5" customHeight="1" x14ac:dyDescent="0.25">
      <c r="A463" s="175"/>
      <c r="B463" s="124" t="s">
        <v>22</v>
      </c>
      <c r="C463" s="417"/>
      <c r="D463" s="423"/>
      <c r="E463" s="423"/>
      <c r="F463" s="278"/>
      <c r="G463" s="423"/>
      <c r="H463" s="278"/>
      <c r="I463" s="423"/>
      <c r="J463" s="122" t="e">
        <f t="shared" si="669"/>
        <v>#DIV/0!</v>
      </c>
      <c r="K463" s="423"/>
      <c r="L463" s="122" t="e">
        <f t="shared" si="670"/>
        <v>#DIV/0!</v>
      </c>
      <c r="M463" s="154" t="e">
        <f t="shared" si="671"/>
        <v>#DIV/0!</v>
      </c>
      <c r="N463" s="423"/>
      <c r="O463" s="423">
        <f t="shared" si="661"/>
        <v>0</v>
      </c>
      <c r="P463" s="154" t="e">
        <f t="shared" si="655"/>
        <v>#DIV/0!</v>
      </c>
      <c r="Q463" s="323"/>
      <c r="R463" s="323"/>
      <c r="S463" s="569"/>
      <c r="T463" s="38" t="e">
        <f>H481-K481=#REF!</f>
        <v>#REF!</v>
      </c>
      <c r="CJ463" s="38" t="b">
        <f t="shared" si="639"/>
        <v>1</v>
      </c>
      <c r="CT463" s="182">
        <f t="shared" si="656"/>
        <v>0</v>
      </c>
      <c r="CU463" s="38" t="b">
        <f t="shared" si="657"/>
        <v>1</v>
      </c>
    </row>
    <row r="464" spans="1:99" s="247" customFormat="1" ht="34.5" customHeight="1" x14ac:dyDescent="0.25">
      <c r="A464" s="176"/>
      <c r="B464" s="177" t="s">
        <v>11</v>
      </c>
      <c r="C464" s="376"/>
      <c r="D464" s="424"/>
      <c r="E464" s="424"/>
      <c r="F464" s="268"/>
      <c r="G464" s="424"/>
      <c r="H464" s="268"/>
      <c r="I464" s="424"/>
      <c r="J464" s="122" t="e">
        <f t="shared" si="669"/>
        <v>#DIV/0!</v>
      </c>
      <c r="K464" s="424"/>
      <c r="L464" s="122" t="e">
        <f t="shared" si="670"/>
        <v>#DIV/0!</v>
      </c>
      <c r="M464" s="122" t="e">
        <f t="shared" si="671"/>
        <v>#DIV/0!</v>
      </c>
      <c r="N464" s="424"/>
      <c r="O464" s="424">
        <f t="shared" si="661"/>
        <v>0</v>
      </c>
      <c r="P464" s="154" t="e">
        <f t="shared" si="655"/>
        <v>#DIV/0!</v>
      </c>
      <c r="Q464" s="151"/>
      <c r="R464" s="151"/>
      <c r="S464" s="570"/>
      <c r="T464" s="38" t="e">
        <f>H482-K482=#REF!</f>
        <v>#REF!</v>
      </c>
      <c r="CJ464" s="38" t="b">
        <f t="shared" si="639"/>
        <v>1</v>
      </c>
      <c r="CT464" s="182">
        <f t="shared" si="656"/>
        <v>0</v>
      </c>
      <c r="CU464" s="38" t="b">
        <f t="shared" si="657"/>
        <v>1</v>
      </c>
    </row>
    <row r="465" spans="1:99" s="41" customFormat="1" ht="87" customHeight="1" x14ac:dyDescent="0.25">
      <c r="A465" s="173" t="s">
        <v>232</v>
      </c>
      <c r="B465" s="120" t="s">
        <v>291</v>
      </c>
      <c r="C465" s="155" t="s">
        <v>17</v>
      </c>
      <c r="D465" s="271">
        <f t="shared" ref="D465:I465" si="672">SUM(D466:D470)</f>
        <v>0</v>
      </c>
      <c r="E465" s="271">
        <f t="shared" si="672"/>
        <v>0</v>
      </c>
      <c r="F465" s="271">
        <f t="shared" si="672"/>
        <v>0</v>
      </c>
      <c r="G465" s="271">
        <f t="shared" si="672"/>
        <v>2438.1</v>
      </c>
      <c r="H465" s="271">
        <f t="shared" si="672"/>
        <v>2438.1</v>
      </c>
      <c r="I465" s="271">
        <f t="shared" si="672"/>
        <v>0</v>
      </c>
      <c r="J465" s="121">
        <f>I465/H465</f>
        <v>0</v>
      </c>
      <c r="K465" s="271">
        <f>SUM(K466:K470)</f>
        <v>0</v>
      </c>
      <c r="L465" s="121">
        <f>K465/H465</f>
        <v>0</v>
      </c>
      <c r="M465" s="174" t="e">
        <f>K465/I465</f>
        <v>#DIV/0!</v>
      </c>
      <c r="N465" s="271">
        <f>SUM(N466:N470)</f>
        <v>2438.1</v>
      </c>
      <c r="O465" s="267">
        <f t="shared" ref="O465" si="673">H465-N465</f>
        <v>0</v>
      </c>
      <c r="P465" s="121">
        <f t="shared" ref="P465:P470" si="674">N465/H465</f>
        <v>1</v>
      </c>
      <c r="Q465" s="318"/>
      <c r="R465" s="318"/>
      <c r="S465" s="568" t="s">
        <v>270</v>
      </c>
      <c r="T465" s="40" t="e">
        <f>H483-K483=#REF!</f>
        <v>#REF!</v>
      </c>
      <c r="CJ465" s="38" t="b">
        <f t="shared" ref="CJ465:CJ470" si="675">N465+O465=H465</f>
        <v>1</v>
      </c>
      <c r="CT465" s="182">
        <f t="shared" ref="CT465:CT470" si="676">N465+O465</f>
        <v>2438.1</v>
      </c>
      <c r="CU465" s="38" t="b">
        <f t="shared" ref="CU465:CU470" si="677">CT465=H465</f>
        <v>1</v>
      </c>
    </row>
    <row r="466" spans="1:99" s="247" customFormat="1" x14ac:dyDescent="0.25">
      <c r="A466" s="175"/>
      <c r="B466" s="177" t="s">
        <v>10</v>
      </c>
      <c r="C466" s="376"/>
      <c r="D466" s="424"/>
      <c r="E466" s="424"/>
      <c r="F466" s="268"/>
      <c r="G466" s="424">
        <v>2438.1</v>
      </c>
      <c r="H466" s="424">
        <v>2438.1</v>
      </c>
      <c r="I466" s="424"/>
      <c r="J466" s="154">
        <f t="shared" ref="J466" si="678">I466/H466</f>
        <v>0</v>
      </c>
      <c r="K466" s="171"/>
      <c r="L466" s="154">
        <f t="shared" ref="L466" si="679">K466/H466</f>
        <v>0</v>
      </c>
      <c r="M466" s="154" t="e">
        <f t="shared" ref="M466" si="680">K466/I466</f>
        <v>#DIV/0!</v>
      </c>
      <c r="N466" s="272">
        <f>H466</f>
        <v>2438.1</v>
      </c>
      <c r="O466" s="171">
        <f>H466-N466</f>
        <v>0</v>
      </c>
      <c r="P466" s="150">
        <f t="shared" si="674"/>
        <v>1</v>
      </c>
      <c r="Q466" s="323"/>
      <c r="R466" s="323"/>
      <c r="S466" s="569"/>
      <c r="T466" s="38" t="e">
        <f>H484-K484=#REF!</f>
        <v>#REF!</v>
      </c>
      <c r="CJ466" s="38" t="b">
        <f t="shared" si="675"/>
        <v>1</v>
      </c>
      <c r="CT466" s="182">
        <f t="shared" si="676"/>
        <v>2438.1</v>
      </c>
      <c r="CU466" s="38" t="b">
        <f t="shared" si="677"/>
        <v>1</v>
      </c>
    </row>
    <row r="467" spans="1:99" s="247" customFormat="1" x14ac:dyDescent="0.25">
      <c r="A467" s="175"/>
      <c r="B467" s="177" t="s">
        <v>8</v>
      </c>
      <c r="C467" s="376"/>
      <c r="D467" s="424"/>
      <c r="E467" s="424"/>
      <c r="F467" s="424">
        <f>D467-E467</f>
        <v>0</v>
      </c>
      <c r="G467" s="424"/>
      <c r="H467" s="424"/>
      <c r="I467" s="424"/>
      <c r="J467" s="154" t="e">
        <f>I467/H467</f>
        <v>#DIV/0!</v>
      </c>
      <c r="K467" s="424"/>
      <c r="L467" s="154" t="e">
        <f>K467/H467</f>
        <v>#DIV/0!</v>
      </c>
      <c r="M467" s="154" t="e">
        <f>K467/I467</f>
        <v>#DIV/0!</v>
      </c>
      <c r="N467" s="424">
        <f>H467</f>
        <v>0</v>
      </c>
      <c r="O467" s="171">
        <f t="shared" ref="O467:O470" si="681">H467-N467</f>
        <v>0</v>
      </c>
      <c r="P467" s="154" t="e">
        <f t="shared" si="674"/>
        <v>#DIV/0!</v>
      </c>
      <c r="Q467" s="319"/>
      <c r="R467" s="319"/>
      <c r="S467" s="569"/>
      <c r="T467" s="38" t="e">
        <f>H485-K485=#REF!</f>
        <v>#REF!</v>
      </c>
      <c r="CJ467" s="38" t="b">
        <f t="shared" si="675"/>
        <v>1</v>
      </c>
      <c r="CT467" s="182">
        <f t="shared" si="676"/>
        <v>0</v>
      </c>
      <c r="CU467" s="38" t="b">
        <f t="shared" si="677"/>
        <v>1</v>
      </c>
    </row>
    <row r="468" spans="1:99" s="247" customFormat="1" x14ac:dyDescent="0.25">
      <c r="A468" s="175"/>
      <c r="B468" s="177" t="s">
        <v>20</v>
      </c>
      <c r="C468" s="376"/>
      <c r="D468" s="424"/>
      <c r="E468" s="424"/>
      <c r="F468" s="424"/>
      <c r="G468" s="424"/>
      <c r="H468" s="424"/>
      <c r="I468" s="424"/>
      <c r="J468" s="154" t="e">
        <f t="shared" ref="J468:J470" si="682">I468/H468</f>
        <v>#DIV/0!</v>
      </c>
      <c r="K468" s="424"/>
      <c r="L468" s="154" t="e">
        <f t="shared" ref="L468:L470" si="683">K468/H468</f>
        <v>#DIV/0!</v>
      </c>
      <c r="M468" s="154" t="e">
        <f t="shared" ref="M468:M470" si="684">K468/I468</f>
        <v>#DIV/0!</v>
      </c>
      <c r="N468" s="424">
        <f>H468</f>
        <v>0</v>
      </c>
      <c r="O468" s="424">
        <f t="shared" si="681"/>
        <v>0</v>
      </c>
      <c r="P468" s="154" t="e">
        <f t="shared" si="674"/>
        <v>#DIV/0!</v>
      </c>
      <c r="Q468" s="323"/>
      <c r="R468" s="323"/>
      <c r="S468" s="569"/>
      <c r="T468" s="38" t="e">
        <f>H486-K486=#REF!</f>
        <v>#REF!</v>
      </c>
      <c r="CJ468" s="38" t="b">
        <f t="shared" si="675"/>
        <v>1</v>
      </c>
      <c r="CT468" s="182">
        <f t="shared" si="676"/>
        <v>0</v>
      </c>
      <c r="CU468" s="38" t="b">
        <f t="shared" si="677"/>
        <v>1</v>
      </c>
    </row>
    <row r="469" spans="1:99" s="247" customFormat="1" x14ac:dyDescent="0.25">
      <c r="A469" s="175"/>
      <c r="B469" s="124" t="s">
        <v>22</v>
      </c>
      <c r="C469" s="417"/>
      <c r="D469" s="423"/>
      <c r="E469" s="423"/>
      <c r="F469" s="278"/>
      <c r="G469" s="423"/>
      <c r="H469" s="278"/>
      <c r="I469" s="423"/>
      <c r="J469" s="122" t="e">
        <f t="shared" si="682"/>
        <v>#DIV/0!</v>
      </c>
      <c r="K469" s="423"/>
      <c r="L469" s="154" t="e">
        <f t="shared" si="683"/>
        <v>#DIV/0!</v>
      </c>
      <c r="M469" s="154" t="e">
        <f t="shared" si="684"/>
        <v>#DIV/0!</v>
      </c>
      <c r="N469" s="423"/>
      <c r="O469" s="423">
        <f t="shared" si="681"/>
        <v>0</v>
      </c>
      <c r="P469" s="154" t="e">
        <f t="shared" si="674"/>
        <v>#DIV/0!</v>
      </c>
      <c r="Q469" s="323"/>
      <c r="R469" s="323"/>
      <c r="S469" s="569"/>
      <c r="T469" s="38" t="e">
        <f>H487-K487=#REF!</f>
        <v>#REF!</v>
      </c>
      <c r="CJ469" s="38" t="b">
        <f t="shared" si="675"/>
        <v>1</v>
      </c>
      <c r="CT469" s="182">
        <f t="shared" si="676"/>
        <v>0</v>
      </c>
      <c r="CU469" s="38" t="b">
        <f t="shared" si="677"/>
        <v>1</v>
      </c>
    </row>
    <row r="470" spans="1:99" s="247" customFormat="1" x14ac:dyDescent="0.25">
      <c r="A470" s="176"/>
      <c r="B470" s="177" t="s">
        <v>11</v>
      </c>
      <c r="C470" s="376"/>
      <c r="D470" s="424"/>
      <c r="E470" s="424"/>
      <c r="F470" s="268"/>
      <c r="G470" s="424"/>
      <c r="H470" s="268"/>
      <c r="I470" s="424"/>
      <c r="J470" s="122" t="e">
        <f t="shared" si="682"/>
        <v>#DIV/0!</v>
      </c>
      <c r="K470" s="424"/>
      <c r="L470" s="122" t="e">
        <f t="shared" si="683"/>
        <v>#DIV/0!</v>
      </c>
      <c r="M470" s="122" t="e">
        <f t="shared" si="684"/>
        <v>#DIV/0!</v>
      </c>
      <c r="N470" s="424"/>
      <c r="O470" s="424">
        <f t="shared" si="681"/>
        <v>0</v>
      </c>
      <c r="P470" s="154" t="e">
        <f t="shared" si="674"/>
        <v>#DIV/0!</v>
      </c>
      <c r="Q470" s="151"/>
      <c r="R470" s="151"/>
      <c r="S470" s="570"/>
      <c r="T470" s="38" t="e">
        <f>H488-K488=#REF!</f>
        <v>#REF!</v>
      </c>
      <c r="CJ470" s="38" t="b">
        <f t="shared" si="675"/>
        <v>1</v>
      </c>
      <c r="CT470" s="182">
        <f t="shared" si="676"/>
        <v>0</v>
      </c>
      <c r="CU470" s="38" t="b">
        <f t="shared" si="677"/>
        <v>1</v>
      </c>
    </row>
    <row r="471" spans="1:99" s="211" customFormat="1" ht="243.75" customHeight="1" x14ac:dyDescent="0.25">
      <c r="A471" s="620" t="s">
        <v>39</v>
      </c>
      <c r="B471" s="45" t="s">
        <v>336</v>
      </c>
      <c r="C471" s="45" t="s">
        <v>9</v>
      </c>
      <c r="D471" s="274">
        <f t="shared" ref="D471:I471" si="685">SUM(D472:D476)</f>
        <v>0</v>
      </c>
      <c r="E471" s="274">
        <f t="shared" si="685"/>
        <v>0</v>
      </c>
      <c r="F471" s="274">
        <f t="shared" si="685"/>
        <v>0</v>
      </c>
      <c r="G471" s="274">
        <f t="shared" si="685"/>
        <v>137877.63</v>
      </c>
      <c r="H471" s="274">
        <f t="shared" si="685"/>
        <v>157140.93</v>
      </c>
      <c r="I471" s="274">
        <f t="shared" si="685"/>
        <v>19263.22</v>
      </c>
      <c r="J471" s="48">
        <f>I471/H471</f>
        <v>0.12</v>
      </c>
      <c r="K471" s="274">
        <f t="shared" ref="K471" si="686">SUM(K472:K476)</f>
        <v>19263.22</v>
      </c>
      <c r="L471" s="49">
        <f>K471/H471</f>
        <v>0.12</v>
      </c>
      <c r="M471" s="49">
        <f>K471/I471</f>
        <v>1</v>
      </c>
      <c r="N471" s="274">
        <f t="shared" ref="N471:O471" si="687">SUM(N472:N476)</f>
        <v>152189.07999999999</v>
      </c>
      <c r="O471" s="274">
        <f t="shared" si="687"/>
        <v>4951.8500000000004</v>
      </c>
      <c r="P471" s="49">
        <f t="shared" si="655"/>
        <v>0.97</v>
      </c>
      <c r="Q471" s="274">
        <f t="shared" ref="Q471:Q534" si="688">H471-K471</f>
        <v>137877.71</v>
      </c>
      <c r="R471" s="274">
        <f t="shared" ref="R471:R534" si="689">I471-K471</f>
        <v>0</v>
      </c>
      <c r="S471" s="643" t="s">
        <v>427</v>
      </c>
      <c r="T471" s="210" t="b">
        <f t="shared" ref="T471:T482" si="690">H483-K483=Q483</f>
        <v>1</v>
      </c>
      <c r="CJ471" s="38" t="b">
        <f t="shared" si="639"/>
        <v>1</v>
      </c>
      <c r="CT471" s="263">
        <f t="shared" si="656"/>
        <v>157140.93</v>
      </c>
      <c r="CU471" s="25" t="b">
        <f t="shared" si="657"/>
        <v>1</v>
      </c>
    </row>
    <row r="472" spans="1:99" s="341" customFormat="1" ht="106.5" customHeight="1" x14ac:dyDescent="0.25">
      <c r="A472" s="618"/>
      <c r="B472" s="58" t="s">
        <v>10</v>
      </c>
      <c r="C472" s="58"/>
      <c r="D472" s="276"/>
      <c r="E472" s="276"/>
      <c r="F472" s="275"/>
      <c r="G472" s="276">
        <f>G478+G508+G520+G496+G574</f>
        <v>0</v>
      </c>
      <c r="H472" s="276">
        <f>H478+H508+H520+H496+H574</f>
        <v>0</v>
      </c>
      <c r="I472" s="276">
        <f>I478+I508+I520+I496+I574</f>
        <v>0</v>
      </c>
      <c r="J472" s="80" t="e">
        <f t="shared" ref="J472:J473" si="691">I472/H472</f>
        <v>#DIV/0!</v>
      </c>
      <c r="K472" s="276">
        <f>K478+K508+K520+K496+K574</f>
        <v>0</v>
      </c>
      <c r="L472" s="83" t="e">
        <f>K472/H472</f>
        <v>#DIV/0!</v>
      </c>
      <c r="M472" s="83" t="e">
        <f t="shared" ref="M472:M492" si="692">K472/I472</f>
        <v>#DIV/0!</v>
      </c>
      <c r="N472" s="276">
        <f t="shared" ref="N472:O472" si="693">N478+N508+N520+N496+N574</f>
        <v>0</v>
      </c>
      <c r="O472" s="276">
        <f t="shared" si="693"/>
        <v>0</v>
      </c>
      <c r="P472" s="83" t="e">
        <f t="shared" si="655"/>
        <v>#DIV/0!</v>
      </c>
      <c r="Q472" s="276">
        <f t="shared" si="688"/>
        <v>0</v>
      </c>
      <c r="R472" s="276">
        <f t="shared" si="689"/>
        <v>0</v>
      </c>
      <c r="S472" s="644"/>
      <c r="T472" s="280" t="b">
        <f t="shared" si="690"/>
        <v>1</v>
      </c>
      <c r="CJ472" s="38" t="b">
        <f t="shared" si="639"/>
        <v>1</v>
      </c>
      <c r="CT472" s="263">
        <f t="shared" si="656"/>
        <v>0</v>
      </c>
      <c r="CU472" s="25" t="b">
        <f t="shared" si="657"/>
        <v>1</v>
      </c>
    </row>
    <row r="473" spans="1:99" s="341" customFormat="1" ht="106.5" customHeight="1" x14ac:dyDescent="0.25">
      <c r="A473" s="618"/>
      <c r="B473" s="58" t="s">
        <v>8</v>
      </c>
      <c r="C473" s="58"/>
      <c r="D473" s="276"/>
      <c r="E473" s="276"/>
      <c r="F473" s="275"/>
      <c r="G473" s="276">
        <f t="shared" ref="G473:H476" si="694">G479+G509+G521+G497+G575</f>
        <v>39413.9</v>
      </c>
      <c r="H473" s="276">
        <f t="shared" si="694"/>
        <v>58677.2</v>
      </c>
      <c r="I473" s="276">
        <f t="shared" ref="I473" si="695">I479+I509+I521+I497+I575</f>
        <v>19263.22</v>
      </c>
      <c r="J473" s="70">
        <f t="shared" si="691"/>
        <v>0.33</v>
      </c>
      <c r="K473" s="276">
        <f t="shared" ref="K473" si="696">K479+K509+K521+K497+K575</f>
        <v>19263.22</v>
      </c>
      <c r="L473" s="71">
        <f>K473/H473</f>
        <v>0.33</v>
      </c>
      <c r="M473" s="71">
        <f t="shared" si="692"/>
        <v>1</v>
      </c>
      <c r="N473" s="276">
        <f t="shared" ref="N473:O473" si="697">N479+N509+N521+N497+N575</f>
        <v>58677.2</v>
      </c>
      <c r="O473" s="276">
        <f t="shared" si="697"/>
        <v>0</v>
      </c>
      <c r="P473" s="71">
        <f t="shared" si="655"/>
        <v>1</v>
      </c>
      <c r="Q473" s="276">
        <f t="shared" si="688"/>
        <v>39413.980000000003</v>
      </c>
      <c r="R473" s="276">
        <f t="shared" si="689"/>
        <v>0</v>
      </c>
      <c r="S473" s="644"/>
      <c r="T473" s="280" t="b">
        <f t="shared" si="690"/>
        <v>1</v>
      </c>
      <c r="CJ473" s="38" t="b">
        <f t="shared" si="639"/>
        <v>1</v>
      </c>
      <c r="CT473" s="263">
        <f t="shared" si="656"/>
        <v>58677.2</v>
      </c>
      <c r="CU473" s="25" t="b">
        <f t="shared" si="657"/>
        <v>1</v>
      </c>
    </row>
    <row r="474" spans="1:99" s="341" customFormat="1" ht="106.5" customHeight="1" x14ac:dyDescent="0.25">
      <c r="A474" s="618"/>
      <c r="B474" s="72" t="s">
        <v>19</v>
      </c>
      <c r="C474" s="58"/>
      <c r="D474" s="276"/>
      <c r="E474" s="276"/>
      <c r="F474" s="276"/>
      <c r="G474" s="276">
        <f t="shared" si="694"/>
        <v>38622.54</v>
      </c>
      <c r="H474" s="276">
        <f t="shared" si="694"/>
        <v>38622.54</v>
      </c>
      <c r="I474" s="276">
        <f t="shared" ref="I474" si="698">I480+I510+I522+I498+I576</f>
        <v>0</v>
      </c>
      <c r="J474" s="70">
        <f>I474/H474</f>
        <v>0</v>
      </c>
      <c r="K474" s="276">
        <f t="shared" ref="K474" si="699">K480+K510+K522+K498+K576</f>
        <v>0</v>
      </c>
      <c r="L474" s="71">
        <f t="shared" ref="L474:L476" si="700">K474/H474</f>
        <v>0</v>
      </c>
      <c r="M474" s="83" t="e">
        <f t="shared" si="692"/>
        <v>#DIV/0!</v>
      </c>
      <c r="N474" s="276">
        <f t="shared" ref="N474:O474" si="701">N480+N510+N522+N498+N576</f>
        <v>33670.69</v>
      </c>
      <c r="O474" s="276">
        <f t="shared" si="701"/>
        <v>4951.8500000000004</v>
      </c>
      <c r="P474" s="71">
        <f t="shared" si="655"/>
        <v>0.87</v>
      </c>
      <c r="Q474" s="276">
        <f t="shared" si="688"/>
        <v>38622.54</v>
      </c>
      <c r="R474" s="276">
        <f t="shared" si="689"/>
        <v>0</v>
      </c>
      <c r="S474" s="644"/>
      <c r="T474" s="280" t="b">
        <f t="shared" si="690"/>
        <v>1</v>
      </c>
      <c r="CJ474" s="38" t="b">
        <f t="shared" si="639"/>
        <v>1</v>
      </c>
      <c r="CT474" s="263">
        <f t="shared" si="656"/>
        <v>38622.54</v>
      </c>
      <c r="CU474" s="25" t="b">
        <f t="shared" si="657"/>
        <v>1</v>
      </c>
    </row>
    <row r="475" spans="1:99" s="341" customFormat="1" ht="138.75" customHeight="1" x14ac:dyDescent="0.25">
      <c r="A475" s="618"/>
      <c r="B475" s="62" t="s">
        <v>22</v>
      </c>
      <c r="C475" s="50"/>
      <c r="D475" s="269"/>
      <c r="E475" s="269"/>
      <c r="F475" s="269"/>
      <c r="G475" s="276">
        <f t="shared" si="694"/>
        <v>0</v>
      </c>
      <c r="H475" s="276">
        <f t="shared" si="694"/>
        <v>0</v>
      </c>
      <c r="I475" s="276">
        <f t="shared" ref="I475" si="702">I481+I511+I523+I499+I577</f>
        <v>0</v>
      </c>
      <c r="J475" s="80" t="e">
        <f t="shared" ref="J475:J476" si="703">I475/H475</f>
        <v>#DIV/0!</v>
      </c>
      <c r="K475" s="276">
        <f t="shared" ref="K475" si="704">K481+K511+K523+K499+K577</f>
        <v>0</v>
      </c>
      <c r="L475" s="83" t="e">
        <f t="shared" si="700"/>
        <v>#DIV/0!</v>
      </c>
      <c r="M475" s="83" t="e">
        <f t="shared" si="692"/>
        <v>#DIV/0!</v>
      </c>
      <c r="N475" s="276">
        <f t="shared" ref="N475:O475" si="705">N481+N511+N523+N499+N577</f>
        <v>0</v>
      </c>
      <c r="O475" s="276">
        <f t="shared" si="705"/>
        <v>0</v>
      </c>
      <c r="P475" s="83" t="e">
        <f t="shared" si="655"/>
        <v>#DIV/0!</v>
      </c>
      <c r="Q475" s="276">
        <f t="shared" si="688"/>
        <v>0</v>
      </c>
      <c r="R475" s="276">
        <f t="shared" si="689"/>
        <v>0</v>
      </c>
      <c r="S475" s="644"/>
      <c r="T475" s="280" t="b">
        <f t="shared" si="690"/>
        <v>1</v>
      </c>
      <c r="CJ475" s="38" t="b">
        <f t="shared" si="639"/>
        <v>1</v>
      </c>
      <c r="CT475" s="263">
        <f t="shared" si="656"/>
        <v>0</v>
      </c>
      <c r="CU475" s="25" t="b">
        <f t="shared" si="657"/>
        <v>1</v>
      </c>
    </row>
    <row r="476" spans="1:99" s="341" customFormat="1" ht="55.5" customHeight="1" x14ac:dyDescent="0.25">
      <c r="A476" s="619"/>
      <c r="B476" s="64" t="s">
        <v>11</v>
      </c>
      <c r="C476" s="58"/>
      <c r="D476" s="276"/>
      <c r="E476" s="276"/>
      <c r="F476" s="276"/>
      <c r="G476" s="276">
        <f t="shared" si="694"/>
        <v>59841.19</v>
      </c>
      <c r="H476" s="276">
        <f t="shared" si="694"/>
        <v>59841.19</v>
      </c>
      <c r="I476" s="276">
        <f t="shared" ref="I476" si="706">I482+I512+I524+I500+I578</f>
        <v>0</v>
      </c>
      <c r="J476" s="70">
        <f t="shared" si="703"/>
        <v>0</v>
      </c>
      <c r="K476" s="276">
        <f t="shared" ref="K476" si="707">K482+K512+K524+K500+K578</f>
        <v>0</v>
      </c>
      <c r="L476" s="71">
        <f t="shared" si="700"/>
        <v>0</v>
      </c>
      <c r="M476" s="83" t="e">
        <f t="shared" si="692"/>
        <v>#DIV/0!</v>
      </c>
      <c r="N476" s="276">
        <f t="shared" ref="N476:O476" si="708">N482+N512+N524+N500+N578</f>
        <v>59841.19</v>
      </c>
      <c r="O476" s="276">
        <f t="shared" si="708"/>
        <v>0</v>
      </c>
      <c r="P476" s="71">
        <f t="shared" si="655"/>
        <v>1</v>
      </c>
      <c r="Q476" s="276">
        <f t="shared" si="688"/>
        <v>59841.19</v>
      </c>
      <c r="R476" s="276">
        <f t="shared" si="689"/>
        <v>0</v>
      </c>
      <c r="S476" s="645"/>
      <c r="T476" s="280" t="b">
        <f t="shared" si="690"/>
        <v>1</v>
      </c>
      <c r="CJ476" s="38" t="b">
        <f t="shared" si="639"/>
        <v>1</v>
      </c>
      <c r="CT476" s="263">
        <f t="shared" si="656"/>
        <v>59841.19</v>
      </c>
      <c r="CU476" s="25" t="b">
        <f t="shared" si="657"/>
        <v>1</v>
      </c>
    </row>
    <row r="477" spans="1:99" s="389" customFormat="1" ht="69.75" x14ac:dyDescent="0.25">
      <c r="A477" s="490" t="s">
        <v>40</v>
      </c>
      <c r="B477" s="491" t="s">
        <v>76</v>
      </c>
      <c r="C477" s="118" t="s">
        <v>2</v>
      </c>
      <c r="D477" s="476">
        <f t="shared" ref="D477:G477" si="709">SUM(D478:D482)</f>
        <v>0</v>
      </c>
      <c r="E477" s="476">
        <f t="shared" si="709"/>
        <v>0</v>
      </c>
      <c r="F477" s="476">
        <f t="shared" si="709"/>
        <v>0</v>
      </c>
      <c r="G477" s="476">
        <f t="shared" si="709"/>
        <v>24807.56</v>
      </c>
      <c r="H477" s="476">
        <f t="shared" ref="H477:I477" si="710">SUM(H478:H482)</f>
        <v>24807.56</v>
      </c>
      <c r="I477" s="476">
        <f t="shared" si="710"/>
        <v>0</v>
      </c>
      <c r="J477" s="492">
        <f>I477/H477</f>
        <v>0</v>
      </c>
      <c r="K477" s="476">
        <f t="shared" ref="K477" si="711">SUM(K478:K482)</f>
        <v>0</v>
      </c>
      <c r="L477" s="179">
        <f>K477/H477</f>
        <v>0</v>
      </c>
      <c r="M477" s="214" t="e">
        <f t="shared" si="692"/>
        <v>#DIV/0!</v>
      </c>
      <c r="N477" s="476">
        <f t="shared" ref="N477:O477" si="712">SUM(N478:N482)</f>
        <v>24807.56</v>
      </c>
      <c r="O477" s="476">
        <f t="shared" si="712"/>
        <v>0</v>
      </c>
      <c r="P477" s="119">
        <f t="shared" si="655"/>
        <v>1</v>
      </c>
      <c r="Q477" s="476">
        <f t="shared" si="688"/>
        <v>24807.56</v>
      </c>
      <c r="R477" s="476">
        <f t="shared" si="689"/>
        <v>0</v>
      </c>
      <c r="S477" s="460" t="s">
        <v>428</v>
      </c>
      <c r="T477" s="31" t="b">
        <f t="shared" si="690"/>
        <v>1</v>
      </c>
      <c r="CJ477" s="38" t="b">
        <f t="shared" si="639"/>
        <v>1</v>
      </c>
      <c r="CT477" s="182">
        <f t="shared" si="656"/>
        <v>24807.56</v>
      </c>
      <c r="CU477" s="38" t="b">
        <f t="shared" si="657"/>
        <v>1</v>
      </c>
    </row>
    <row r="478" spans="1:99" s="247" customFormat="1" ht="49.5" customHeight="1" x14ac:dyDescent="0.25">
      <c r="A478" s="485"/>
      <c r="B478" s="376" t="s">
        <v>10</v>
      </c>
      <c r="C478" s="376"/>
      <c r="D478" s="424"/>
      <c r="E478" s="424"/>
      <c r="F478" s="268"/>
      <c r="G478" s="424">
        <f>G484</f>
        <v>0</v>
      </c>
      <c r="H478" s="424">
        <f t="shared" ref="H478:I478" si="713">H484</f>
        <v>0</v>
      </c>
      <c r="I478" s="424">
        <f t="shared" si="713"/>
        <v>0</v>
      </c>
      <c r="J478" s="129"/>
      <c r="K478" s="424"/>
      <c r="L478" s="154"/>
      <c r="M478" s="214"/>
      <c r="N478" s="424">
        <f t="shared" ref="N478:O482" si="714">N484</f>
        <v>0</v>
      </c>
      <c r="O478" s="424">
        <f t="shared" si="714"/>
        <v>0</v>
      </c>
      <c r="P478" s="125" t="e">
        <f t="shared" si="655"/>
        <v>#DIV/0!</v>
      </c>
      <c r="Q478" s="424">
        <f t="shared" si="688"/>
        <v>0</v>
      </c>
      <c r="R478" s="424">
        <f t="shared" si="689"/>
        <v>0</v>
      </c>
      <c r="S478" s="116"/>
      <c r="T478" s="38" t="b">
        <f t="shared" si="690"/>
        <v>1</v>
      </c>
      <c r="CJ478" s="38" t="b">
        <f t="shared" si="639"/>
        <v>1</v>
      </c>
      <c r="CT478" s="182">
        <f t="shared" si="656"/>
        <v>0</v>
      </c>
      <c r="CU478" s="38" t="b">
        <f t="shared" si="657"/>
        <v>1</v>
      </c>
    </row>
    <row r="479" spans="1:99" s="247" customFormat="1" ht="49.5" customHeight="1" x14ac:dyDescent="0.25">
      <c r="A479" s="485"/>
      <c r="B479" s="376" t="s">
        <v>8</v>
      </c>
      <c r="C479" s="376"/>
      <c r="D479" s="424"/>
      <c r="E479" s="424"/>
      <c r="F479" s="424"/>
      <c r="G479" s="424">
        <f t="shared" ref="G479:I482" si="715">G485</f>
        <v>22664.5</v>
      </c>
      <c r="H479" s="424">
        <f t="shared" si="715"/>
        <v>22664.5</v>
      </c>
      <c r="I479" s="424">
        <f t="shared" si="715"/>
        <v>0</v>
      </c>
      <c r="J479" s="130">
        <f t="shared" ref="J479" si="716">I479/H479</f>
        <v>0</v>
      </c>
      <c r="K479" s="424">
        <f t="shared" ref="K479:K482" si="717">K485</f>
        <v>0</v>
      </c>
      <c r="L479" s="150">
        <f t="shared" ref="L479:L492" si="718">K479/H479</f>
        <v>0</v>
      </c>
      <c r="M479" s="154" t="e">
        <f t="shared" si="692"/>
        <v>#DIV/0!</v>
      </c>
      <c r="N479" s="424">
        <f t="shared" si="714"/>
        <v>22664.5</v>
      </c>
      <c r="O479" s="424">
        <f t="shared" si="714"/>
        <v>0</v>
      </c>
      <c r="P479" s="195">
        <f t="shared" si="655"/>
        <v>1</v>
      </c>
      <c r="Q479" s="424">
        <f t="shared" si="688"/>
        <v>22664.5</v>
      </c>
      <c r="R479" s="424">
        <f t="shared" si="689"/>
        <v>0</v>
      </c>
      <c r="S479" s="116"/>
      <c r="T479" s="38" t="b">
        <f t="shared" si="690"/>
        <v>1</v>
      </c>
      <c r="CJ479" s="38" t="b">
        <f t="shared" si="639"/>
        <v>1</v>
      </c>
      <c r="CT479" s="182">
        <f t="shared" si="656"/>
        <v>22664.5</v>
      </c>
      <c r="CU479" s="38" t="b">
        <f t="shared" si="657"/>
        <v>1</v>
      </c>
    </row>
    <row r="480" spans="1:99" s="247" customFormat="1" ht="49.5" customHeight="1" x14ac:dyDescent="0.25">
      <c r="A480" s="485"/>
      <c r="B480" s="376" t="s">
        <v>20</v>
      </c>
      <c r="C480" s="376"/>
      <c r="D480" s="424"/>
      <c r="E480" s="424"/>
      <c r="F480" s="424"/>
      <c r="G480" s="424">
        <f t="shared" si="715"/>
        <v>1192.8699999999999</v>
      </c>
      <c r="H480" s="424">
        <f t="shared" si="715"/>
        <v>1192.8699999999999</v>
      </c>
      <c r="I480" s="424">
        <f t="shared" si="715"/>
        <v>0</v>
      </c>
      <c r="J480" s="130">
        <f>I480/H480</f>
        <v>0</v>
      </c>
      <c r="K480" s="424">
        <f t="shared" si="717"/>
        <v>0</v>
      </c>
      <c r="L480" s="383">
        <f t="shared" si="718"/>
        <v>0</v>
      </c>
      <c r="M480" s="154" t="e">
        <f t="shared" si="692"/>
        <v>#DIV/0!</v>
      </c>
      <c r="N480" s="424">
        <f t="shared" si="714"/>
        <v>1192.8699999999999</v>
      </c>
      <c r="O480" s="424">
        <f t="shared" si="714"/>
        <v>0</v>
      </c>
      <c r="P480" s="195">
        <f t="shared" si="655"/>
        <v>1</v>
      </c>
      <c r="Q480" s="424">
        <f t="shared" si="688"/>
        <v>1192.8699999999999</v>
      </c>
      <c r="R480" s="424">
        <f t="shared" si="689"/>
        <v>0</v>
      </c>
      <c r="S480" s="116"/>
      <c r="T480" s="38" t="b">
        <f t="shared" si="690"/>
        <v>1</v>
      </c>
      <c r="CJ480" s="38" t="b">
        <f t="shared" si="639"/>
        <v>1</v>
      </c>
      <c r="CT480" s="182">
        <f t="shared" si="656"/>
        <v>1192.8699999999999</v>
      </c>
      <c r="CU480" s="38" t="b">
        <f t="shared" si="657"/>
        <v>1</v>
      </c>
    </row>
    <row r="481" spans="1:99" s="247" customFormat="1" ht="49.5" customHeight="1" x14ac:dyDescent="0.25">
      <c r="A481" s="485"/>
      <c r="B481" s="376" t="s">
        <v>22</v>
      </c>
      <c r="C481" s="376"/>
      <c r="D481" s="424"/>
      <c r="E481" s="424"/>
      <c r="F481" s="268"/>
      <c r="G481" s="424">
        <f t="shared" si="715"/>
        <v>0</v>
      </c>
      <c r="H481" s="424">
        <f t="shared" si="715"/>
        <v>0</v>
      </c>
      <c r="I481" s="424">
        <f t="shared" si="715"/>
        <v>0</v>
      </c>
      <c r="J481" s="129"/>
      <c r="K481" s="424"/>
      <c r="L481" s="154"/>
      <c r="M481" s="154"/>
      <c r="N481" s="424">
        <f t="shared" si="714"/>
        <v>0</v>
      </c>
      <c r="O481" s="424">
        <f t="shared" si="714"/>
        <v>0</v>
      </c>
      <c r="P481" s="125" t="e">
        <f t="shared" si="655"/>
        <v>#DIV/0!</v>
      </c>
      <c r="Q481" s="424">
        <f t="shared" si="688"/>
        <v>0</v>
      </c>
      <c r="R481" s="424">
        <f t="shared" si="689"/>
        <v>0</v>
      </c>
      <c r="S481" s="116"/>
      <c r="T481" s="38" t="b">
        <f t="shared" si="690"/>
        <v>1</v>
      </c>
      <c r="CJ481" s="38" t="b">
        <f t="shared" si="639"/>
        <v>1</v>
      </c>
      <c r="CT481" s="182">
        <f t="shared" si="656"/>
        <v>0</v>
      </c>
      <c r="CU481" s="38" t="b">
        <f t="shared" si="657"/>
        <v>1</v>
      </c>
    </row>
    <row r="482" spans="1:99" s="247" customFormat="1" ht="49.5" customHeight="1" x14ac:dyDescent="0.25">
      <c r="A482" s="486"/>
      <c r="B482" s="417" t="s">
        <v>11</v>
      </c>
      <c r="C482" s="417"/>
      <c r="D482" s="423"/>
      <c r="E482" s="423"/>
      <c r="F482" s="278"/>
      <c r="G482" s="423">
        <f t="shared" si="715"/>
        <v>950.19</v>
      </c>
      <c r="H482" s="423">
        <f t="shared" si="715"/>
        <v>950.19</v>
      </c>
      <c r="I482" s="423">
        <f t="shared" si="715"/>
        <v>0</v>
      </c>
      <c r="J482" s="384">
        <f t="shared" ref="J482" si="719">I482/H482</f>
        <v>0</v>
      </c>
      <c r="K482" s="423">
        <f t="shared" si="717"/>
        <v>0</v>
      </c>
      <c r="L482" s="151">
        <f t="shared" si="718"/>
        <v>0</v>
      </c>
      <c r="M482" s="151" t="e">
        <f t="shared" si="692"/>
        <v>#DIV/0!</v>
      </c>
      <c r="N482" s="423">
        <f t="shared" si="714"/>
        <v>950.19</v>
      </c>
      <c r="O482" s="423">
        <f t="shared" si="714"/>
        <v>0</v>
      </c>
      <c r="P482" s="195">
        <f t="shared" si="655"/>
        <v>1</v>
      </c>
      <c r="Q482" s="423">
        <f t="shared" si="688"/>
        <v>950.19</v>
      </c>
      <c r="R482" s="423">
        <f t="shared" si="689"/>
        <v>0</v>
      </c>
      <c r="S482" s="117"/>
      <c r="T482" s="38" t="b">
        <f t="shared" si="690"/>
        <v>1</v>
      </c>
      <c r="CJ482" s="38" t="b">
        <f t="shared" si="639"/>
        <v>1</v>
      </c>
      <c r="CT482" s="182">
        <f t="shared" si="656"/>
        <v>950.19</v>
      </c>
      <c r="CU482" s="38" t="b">
        <f t="shared" si="657"/>
        <v>1</v>
      </c>
    </row>
    <row r="483" spans="1:99" s="41" customFormat="1" ht="69.75" x14ac:dyDescent="0.25">
      <c r="A483" s="173" t="s">
        <v>41</v>
      </c>
      <c r="B483" s="493" t="s">
        <v>378</v>
      </c>
      <c r="C483" s="155" t="s">
        <v>17</v>
      </c>
      <c r="D483" s="271">
        <f t="shared" ref="D483:I483" si="720">SUM(D484:D488)</f>
        <v>0</v>
      </c>
      <c r="E483" s="271">
        <f t="shared" si="720"/>
        <v>0</v>
      </c>
      <c r="F483" s="271">
        <f t="shared" si="720"/>
        <v>0</v>
      </c>
      <c r="G483" s="271">
        <f t="shared" si="720"/>
        <v>24807.56</v>
      </c>
      <c r="H483" s="271">
        <f t="shared" si="720"/>
        <v>24807.56</v>
      </c>
      <c r="I483" s="271">
        <f t="shared" si="720"/>
        <v>0</v>
      </c>
      <c r="J483" s="463">
        <f>I483/H483</f>
        <v>0</v>
      </c>
      <c r="K483" s="271">
        <f t="shared" ref="K483" si="721">SUM(K484:K488)</f>
        <v>0</v>
      </c>
      <c r="L483" s="494">
        <f t="shared" si="718"/>
        <v>0</v>
      </c>
      <c r="M483" s="174" t="e">
        <f t="shared" si="692"/>
        <v>#DIV/0!</v>
      </c>
      <c r="N483" s="271">
        <f t="shared" ref="N483:O483" si="722">SUM(N484:N488)</f>
        <v>24807.56</v>
      </c>
      <c r="O483" s="271">
        <f t="shared" si="722"/>
        <v>0</v>
      </c>
      <c r="P483" s="121">
        <f t="shared" si="655"/>
        <v>1</v>
      </c>
      <c r="Q483" s="271">
        <f t="shared" si="688"/>
        <v>24807.56</v>
      </c>
      <c r="R483" s="271">
        <f t="shared" si="689"/>
        <v>0</v>
      </c>
      <c r="S483" s="568" t="s">
        <v>426</v>
      </c>
      <c r="T483" s="40" t="b">
        <f t="shared" ref="T483:T494" si="723">H507-K507=Q507</f>
        <v>1</v>
      </c>
      <c r="CJ483" s="38" t="b">
        <f t="shared" si="639"/>
        <v>1</v>
      </c>
      <c r="CT483" s="182">
        <f t="shared" si="656"/>
        <v>24807.56</v>
      </c>
      <c r="CU483" s="38" t="b">
        <f t="shared" si="657"/>
        <v>1</v>
      </c>
    </row>
    <row r="484" spans="1:99" s="247" customFormat="1" ht="45.75" customHeight="1" x14ac:dyDescent="0.25">
      <c r="A484" s="485"/>
      <c r="B484" s="376" t="s">
        <v>10</v>
      </c>
      <c r="C484" s="376"/>
      <c r="D484" s="424"/>
      <c r="E484" s="424"/>
      <c r="F484" s="268"/>
      <c r="G484" s="424">
        <f>G490</f>
        <v>0</v>
      </c>
      <c r="H484" s="424">
        <f t="shared" ref="H484:I484" si="724">H490</f>
        <v>0</v>
      </c>
      <c r="I484" s="424">
        <f t="shared" si="724"/>
        <v>0</v>
      </c>
      <c r="J484" s="129"/>
      <c r="K484" s="424"/>
      <c r="L484" s="122"/>
      <c r="M484" s="154"/>
      <c r="N484" s="424">
        <f t="shared" ref="N484:P488" si="725">N490</f>
        <v>0</v>
      </c>
      <c r="O484" s="424">
        <f t="shared" si="725"/>
        <v>0</v>
      </c>
      <c r="P484" s="137" t="e">
        <f t="shared" si="725"/>
        <v>#DIV/0!</v>
      </c>
      <c r="Q484" s="424">
        <f t="shared" si="688"/>
        <v>0</v>
      </c>
      <c r="R484" s="424">
        <f t="shared" si="689"/>
        <v>0</v>
      </c>
      <c r="S484" s="569"/>
      <c r="T484" s="38" t="b">
        <f t="shared" si="723"/>
        <v>1</v>
      </c>
      <c r="CJ484" s="38" t="b">
        <f t="shared" si="639"/>
        <v>1</v>
      </c>
      <c r="CT484" s="182">
        <f t="shared" si="656"/>
        <v>0</v>
      </c>
      <c r="CU484" s="38" t="b">
        <f t="shared" si="657"/>
        <v>1</v>
      </c>
    </row>
    <row r="485" spans="1:99" s="247" customFormat="1" ht="45.75" customHeight="1" x14ac:dyDescent="0.25">
      <c r="A485" s="485"/>
      <c r="B485" s="376" t="s">
        <v>8</v>
      </c>
      <c r="C485" s="376"/>
      <c r="D485" s="424"/>
      <c r="E485" s="424"/>
      <c r="F485" s="424"/>
      <c r="G485" s="424">
        <f t="shared" ref="G485:I488" si="726">G491</f>
        <v>22664.5</v>
      </c>
      <c r="H485" s="424">
        <f t="shared" si="726"/>
        <v>22664.5</v>
      </c>
      <c r="I485" s="424">
        <f t="shared" si="726"/>
        <v>0</v>
      </c>
      <c r="J485" s="130">
        <f t="shared" ref="J485:J486" si="727">I485/H485</f>
        <v>0</v>
      </c>
      <c r="K485" s="424">
        <f t="shared" ref="K485:K486" si="728">K491</f>
        <v>0</v>
      </c>
      <c r="L485" s="123">
        <f t="shared" si="718"/>
        <v>0</v>
      </c>
      <c r="M485" s="154" t="e">
        <f t="shared" si="692"/>
        <v>#DIV/0!</v>
      </c>
      <c r="N485" s="424">
        <f t="shared" si="725"/>
        <v>22664.5</v>
      </c>
      <c r="O485" s="424">
        <f t="shared" si="725"/>
        <v>0</v>
      </c>
      <c r="P485" s="195">
        <f t="shared" si="725"/>
        <v>1</v>
      </c>
      <c r="Q485" s="424">
        <f t="shared" si="688"/>
        <v>22664.5</v>
      </c>
      <c r="R485" s="424">
        <f t="shared" si="689"/>
        <v>0</v>
      </c>
      <c r="S485" s="569"/>
      <c r="T485" s="38" t="b">
        <f t="shared" si="723"/>
        <v>1</v>
      </c>
      <c r="CJ485" s="38" t="b">
        <f t="shared" si="639"/>
        <v>1</v>
      </c>
      <c r="CT485" s="182">
        <f t="shared" si="656"/>
        <v>22664.5</v>
      </c>
      <c r="CU485" s="38" t="b">
        <f t="shared" si="657"/>
        <v>1</v>
      </c>
    </row>
    <row r="486" spans="1:99" s="247" customFormat="1" ht="45.75" customHeight="1" x14ac:dyDescent="0.25">
      <c r="A486" s="485"/>
      <c r="B486" s="376" t="s">
        <v>20</v>
      </c>
      <c r="C486" s="376"/>
      <c r="D486" s="424"/>
      <c r="E486" s="424"/>
      <c r="F486" s="424"/>
      <c r="G486" s="424">
        <f t="shared" si="726"/>
        <v>1192.8699999999999</v>
      </c>
      <c r="H486" s="424">
        <f t="shared" si="726"/>
        <v>1192.8699999999999</v>
      </c>
      <c r="I486" s="424">
        <f t="shared" si="726"/>
        <v>0</v>
      </c>
      <c r="J486" s="130">
        <f t="shared" si="727"/>
        <v>0</v>
      </c>
      <c r="K486" s="424">
        <f t="shared" si="728"/>
        <v>0</v>
      </c>
      <c r="L486" s="307">
        <f t="shared" si="718"/>
        <v>0</v>
      </c>
      <c r="M486" s="154" t="e">
        <f t="shared" si="692"/>
        <v>#DIV/0!</v>
      </c>
      <c r="N486" s="424">
        <f t="shared" si="725"/>
        <v>1192.8699999999999</v>
      </c>
      <c r="O486" s="424">
        <f t="shared" si="725"/>
        <v>0</v>
      </c>
      <c r="P486" s="195">
        <f t="shared" si="725"/>
        <v>1</v>
      </c>
      <c r="Q486" s="424">
        <f t="shared" si="688"/>
        <v>1192.8699999999999</v>
      </c>
      <c r="R486" s="424">
        <f t="shared" si="689"/>
        <v>0</v>
      </c>
      <c r="S486" s="569"/>
      <c r="T486" s="38" t="b">
        <f t="shared" si="723"/>
        <v>1</v>
      </c>
      <c r="CJ486" s="38" t="b">
        <f t="shared" si="639"/>
        <v>1</v>
      </c>
      <c r="CT486" s="182">
        <f t="shared" si="656"/>
        <v>1192.8699999999999</v>
      </c>
      <c r="CU486" s="38" t="b">
        <f t="shared" si="657"/>
        <v>1</v>
      </c>
    </row>
    <row r="487" spans="1:99" s="247" customFormat="1" ht="45.75" customHeight="1" x14ac:dyDescent="0.25">
      <c r="A487" s="485"/>
      <c r="B487" s="376" t="s">
        <v>22</v>
      </c>
      <c r="C487" s="376"/>
      <c r="D487" s="424"/>
      <c r="E487" s="424"/>
      <c r="F487" s="268"/>
      <c r="G487" s="424">
        <f t="shared" si="726"/>
        <v>0</v>
      </c>
      <c r="H487" s="424">
        <f t="shared" si="726"/>
        <v>0</v>
      </c>
      <c r="I487" s="424">
        <f t="shared" si="726"/>
        <v>0</v>
      </c>
      <c r="J487" s="129"/>
      <c r="K487" s="424"/>
      <c r="L487" s="122"/>
      <c r="M487" s="122"/>
      <c r="N487" s="424">
        <f t="shared" si="725"/>
        <v>0</v>
      </c>
      <c r="O487" s="424">
        <f t="shared" si="725"/>
        <v>0</v>
      </c>
      <c r="P487" s="137" t="e">
        <f t="shared" si="725"/>
        <v>#DIV/0!</v>
      </c>
      <c r="Q487" s="424">
        <f t="shared" si="688"/>
        <v>0</v>
      </c>
      <c r="R487" s="424">
        <f t="shared" si="689"/>
        <v>0</v>
      </c>
      <c r="S487" s="569"/>
      <c r="T487" s="38" t="b">
        <f t="shared" si="723"/>
        <v>1</v>
      </c>
      <c r="CJ487" s="38" t="b">
        <f t="shared" si="639"/>
        <v>1</v>
      </c>
      <c r="CT487" s="182">
        <f t="shared" si="656"/>
        <v>0</v>
      </c>
      <c r="CU487" s="38" t="b">
        <f t="shared" si="657"/>
        <v>1</v>
      </c>
    </row>
    <row r="488" spans="1:99" s="247" customFormat="1" ht="45.75" customHeight="1" x14ac:dyDescent="0.25">
      <c r="A488" s="486"/>
      <c r="B488" s="376" t="s">
        <v>11</v>
      </c>
      <c r="C488" s="376"/>
      <c r="D488" s="424"/>
      <c r="E488" s="424"/>
      <c r="F488" s="268"/>
      <c r="G488" s="424">
        <f t="shared" si="726"/>
        <v>950.19</v>
      </c>
      <c r="H488" s="424">
        <f t="shared" si="726"/>
        <v>950.19</v>
      </c>
      <c r="I488" s="424">
        <f t="shared" si="726"/>
        <v>0</v>
      </c>
      <c r="J488" s="129"/>
      <c r="K488" s="424"/>
      <c r="L488" s="122"/>
      <c r="M488" s="122"/>
      <c r="N488" s="424">
        <f t="shared" si="725"/>
        <v>950.19</v>
      </c>
      <c r="O488" s="424">
        <f t="shared" si="725"/>
        <v>0</v>
      </c>
      <c r="P488" s="195">
        <f t="shared" si="725"/>
        <v>1</v>
      </c>
      <c r="Q488" s="424">
        <f t="shared" si="688"/>
        <v>950.19</v>
      </c>
      <c r="R488" s="424">
        <f t="shared" si="689"/>
        <v>0</v>
      </c>
      <c r="S488" s="570"/>
      <c r="T488" s="38" t="b">
        <f t="shared" si="723"/>
        <v>1</v>
      </c>
      <c r="CJ488" s="38" t="b">
        <f t="shared" si="639"/>
        <v>1</v>
      </c>
      <c r="CT488" s="182">
        <f t="shared" si="656"/>
        <v>950.19</v>
      </c>
      <c r="CU488" s="38" t="b">
        <f t="shared" si="657"/>
        <v>1</v>
      </c>
    </row>
    <row r="489" spans="1:99" s="37" customFormat="1" ht="46.5" x14ac:dyDescent="0.25">
      <c r="A489" s="479" t="s">
        <v>142</v>
      </c>
      <c r="B489" s="495" t="s">
        <v>481</v>
      </c>
      <c r="C489" s="153" t="s">
        <v>17</v>
      </c>
      <c r="D489" s="272">
        <f t="shared" ref="D489:I489" si="729">SUM(D490:D494)</f>
        <v>0</v>
      </c>
      <c r="E489" s="272">
        <f t="shared" si="729"/>
        <v>0</v>
      </c>
      <c r="F489" s="272">
        <f t="shared" si="729"/>
        <v>0</v>
      </c>
      <c r="G489" s="272">
        <f t="shared" si="729"/>
        <v>24807.56</v>
      </c>
      <c r="H489" s="272">
        <f t="shared" si="729"/>
        <v>24807.56</v>
      </c>
      <c r="I489" s="464">
        <f t="shared" si="729"/>
        <v>0</v>
      </c>
      <c r="J489" s="169">
        <f>I489/H489</f>
        <v>0</v>
      </c>
      <c r="K489" s="272">
        <f>SUM(K490:K494)</f>
        <v>0</v>
      </c>
      <c r="L489" s="383">
        <f t="shared" si="718"/>
        <v>0</v>
      </c>
      <c r="M489" s="154" t="e">
        <f t="shared" si="692"/>
        <v>#DIV/0!</v>
      </c>
      <c r="N489" s="272">
        <f>SUM(N490:N494)</f>
        <v>24807.56</v>
      </c>
      <c r="O489" s="272">
        <f t="shared" ref="O489:O494" si="730">H489-N489</f>
        <v>0</v>
      </c>
      <c r="P489" s="150">
        <f t="shared" si="655"/>
        <v>1</v>
      </c>
      <c r="Q489" s="272">
        <f t="shared" si="688"/>
        <v>24807.56</v>
      </c>
      <c r="R489" s="272">
        <f t="shared" si="689"/>
        <v>0</v>
      </c>
      <c r="S489" s="568" t="s">
        <v>425</v>
      </c>
      <c r="T489" s="36" t="b">
        <f t="shared" si="723"/>
        <v>1</v>
      </c>
      <c r="CJ489" s="38" t="b">
        <f t="shared" si="639"/>
        <v>1</v>
      </c>
      <c r="CT489" s="182">
        <f t="shared" si="656"/>
        <v>24807.56</v>
      </c>
      <c r="CU489" s="38" t="b">
        <f t="shared" si="657"/>
        <v>1</v>
      </c>
    </row>
    <row r="490" spans="1:99" s="247" customFormat="1" ht="40.5" customHeight="1" x14ac:dyDescent="0.25">
      <c r="A490" s="485"/>
      <c r="B490" s="376" t="s">
        <v>10</v>
      </c>
      <c r="C490" s="376"/>
      <c r="D490" s="424"/>
      <c r="E490" s="424"/>
      <c r="F490" s="268"/>
      <c r="G490" s="424"/>
      <c r="H490" s="268"/>
      <c r="I490" s="425"/>
      <c r="J490" s="130"/>
      <c r="K490" s="424"/>
      <c r="L490" s="123"/>
      <c r="M490" s="154"/>
      <c r="N490" s="424"/>
      <c r="O490" s="268">
        <f t="shared" si="730"/>
        <v>0</v>
      </c>
      <c r="P490" s="122" t="e">
        <f t="shared" si="655"/>
        <v>#DIV/0!</v>
      </c>
      <c r="Q490" s="424">
        <f t="shared" si="688"/>
        <v>0</v>
      </c>
      <c r="R490" s="268">
        <f t="shared" si="689"/>
        <v>0</v>
      </c>
      <c r="S490" s="569"/>
      <c r="T490" s="38" t="b">
        <f t="shared" si="723"/>
        <v>1</v>
      </c>
      <c r="CJ490" s="38" t="b">
        <f t="shared" si="639"/>
        <v>1</v>
      </c>
      <c r="CT490" s="182">
        <f t="shared" si="656"/>
        <v>0</v>
      </c>
      <c r="CU490" s="38" t="b">
        <f t="shared" si="657"/>
        <v>1</v>
      </c>
    </row>
    <row r="491" spans="1:99" s="247" customFormat="1" ht="40.5" customHeight="1" x14ac:dyDescent="0.25">
      <c r="A491" s="485"/>
      <c r="B491" s="376" t="s">
        <v>8</v>
      </c>
      <c r="C491" s="376"/>
      <c r="D491" s="424"/>
      <c r="E491" s="424"/>
      <c r="F491" s="424"/>
      <c r="G491" s="424">
        <v>22664.5</v>
      </c>
      <c r="H491" s="424">
        <v>22664.5</v>
      </c>
      <c r="I491" s="424"/>
      <c r="J491" s="130">
        <f t="shared" ref="J491:J492" si="731">I491/H491</f>
        <v>0</v>
      </c>
      <c r="K491" s="424">
        <f>I491</f>
        <v>0</v>
      </c>
      <c r="L491" s="123">
        <f t="shared" si="718"/>
        <v>0</v>
      </c>
      <c r="M491" s="154" t="e">
        <f t="shared" si="692"/>
        <v>#DIV/0!</v>
      </c>
      <c r="N491" s="424">
        <f>H491</f>
        <v>22664.5</v>
      </c>
      <c r="O491" s="424">
        <f t="shared" si="730"/>
        <v>0</v>
      </c>
      <c r="P491" s="123">
        <f t="shared" si="655"/>
        <v>1</v>
      </c>
      <c r="Q491" s="424">
        <f t="shared" si="688"/>
        <v>22664.5</v>
      </c>
      <c r="R491" s="424">
        <f t="shared" si="689"/>
        <v>0</v>
      </c>
      <c r="S491" s="569"/>
      <c r="T491" s="38" t="b">
        <f t="shared" si="723"/>
        <v>1</v>
      </c>
      <c r="CJ491" s="38" t="b">
        <f t="shared" si="639"/>
        <v>1</v>
      </c>
      <c r="CT491" s="182">
        <f t="shared" si="656"/>
        <v>22664.5</v>
      </c>
      <c r="CU491" s="38" t="b">
        <f t="shared" si="657"/>
        <v>1</v>
      </c>
    </row>
    <row r="492" spans="1:99" s="247" customFormat="1" ht="40.5" customHeight="1" x14ac:dyDescent="0.25">
      <c r="A492" s="485"/>
      <c r="B492" s="376" t="s">
        <v>20</v>
      </c>
      <c r="C492" s="376"/>
      <c r="D492" s="424"/>
      <c r="E492" s="424"/>
      <c r="F492" s="424"/>
      <c r="G492" s="424">
        <v>1192.8699999999999</v>
      </c>
      <c r="H492" s="424">
        <v>1192.8699999999999</v>
      </c>
      <c r="I492" s="424"/>
      <c r="J492" s="130">
        <f t="shared" si="731"/>
        <v>0</v>
      </c>
      <c r="K492" s="424">
        <f>I492</f>
        <v>0</v>
      </c>
      <c r="L492" s="307">
        <f t="shared" si="718"/>
        <v>0</v>
      </c>
      <c r="M492" s="154" t="e">
        <f t="shared" si="692"/>
        <v>#DIV/0!</v>
      </c>
      <c r="N492" s="424">
        <f t="shared" ref="N492:N494" si="732">H492</f>
        <v>1192.8699999999999</v>
      </c>
      <c r="O492" s="424">
        <f t="shared" si="730"/>
        <v>0</v>
      </c>
      <c r="P492" s="123">
        <f t="shared" si="655"/>
        <v>1</v>
      </c>
      <c r="Q492" s="424">
        <f t="shared" si="688"/>
        <v>1192.8699999999999</v>
      </c>
      <c r="R492" s="424">
        <f t="shared" si="689"/>
        <v>0</v>
      </c>
      <c r="S492" s="569"/>
      <c r="T492" s="38" t="b">
        <f t="shared" si="723"/>
        <v>1</v>
      </c>
      <c r="CJ492" s="38" t="b">
        <f t="shared" si="639"/>
        <v>1</v>
      </c>
      <c r="CT492" s="182">
        <f t="shared" si="656"/>
        <v>1192.8699999999999</v>
      </c>
      <c r="CU492" s="38" t="b">
        <f t="shared" si="657"/>
        <v>1</v>
      </c>
    </row>
    <row r="493" spans="1:99" s="247" customFormat="1" ht="40.5" customHeight="1" x14ac:dyDescent="0.25">
      <c r="A493" s="485"/>
      <c r="B493" s="376" t="s">
        <v>22</v>
      </c>
      <c r="C493" s="376"/>
      <c r="D493" s="424"/>
      <c r="E493" s="424"/>
      <c r="F493" s="268"/>
      <c r="G493" s="424"/>
      <c r="H493" s="424"/>
      <c r="I493" s="425"/>
      <c r="J493" s="130"/>
      <c r="K493" s="425"/>
      <c r="L493" s="123"/>
      <c r="M493" s="154"/>
      <c r="N493" s="424">
        <f t="shared" si="732"/>
        <v>0</v>
      </c>
      <c r="O493" s="424">
        <f t="shared" si="730"/>
        <v>0</v>
      </c>
      <c r="P493" s="122" t="e">
        <f t="shared" si="655"/>
        <v>#DIV/0!</v>
      </c>
      <c r="Q493" s="424">
        <f t="shared" si="688"/>
        <v>0</v>
      </c>
      <c r="R493" s="424">
        <f t="shared" si="689"/>
        <v>0</v>
      </c>
      <c r="S493" s="569"/>
      <c r="T493" s="38" t="b">
        <f t="shared" si="723"/>
        <v>1</v>
      </c>
      <c r="CJ493" s="38" t="b">
        <f t="shared" si="639"/>
        <v>1</v>
      </c>
      <c r="CT493" s="182">
        <f t="shared" si="656"/>
        <v>0</v>
      </c>
      <c r="CU493" s="38" t="b">
        <f t="shared" si="657"/>
        <v>1</v>
      </c>
    </row>
    <row r="494" spans="1:99" s="247" customFormat="1" ht="40.5" customHeight="1" x14ac:dyDescent="0.25">
      <c r="A494" s="486"/>
      <c r="B494" s="376" t="s">
        <v>11</v>
      </c>
      <c r="C494" s="376"/>
      <c r="D494" s="424"/>
      <c r="E494" s="424"/>
      <c r="F494" s="268"/>
      <c r="G494" s="424">
        <v>950.19</v>
      </c>
      <c r="H494" s="424">
        <v>950.19</v>
      </c>
      <c r="I494" s="425"/>
      <c r="J494" s="130"/>
      <c r="K494" s="424"/>
      <c r="L494" s="123"/>
      <c r="M494" s="123"/>
      <c r="N494" s="424">
        <f t="shared" si="732"/>
        <v>950.19</v>
      </c>
      <c r="O494" s="424">
        <f t="shared" si="730"/>
        <v>0</v>
      </c>
      <c r="P494" s="123">
        <f t="shared" si="655"/>
        <v>1</v>
      </c>
      <c r="Q494" s="424">
        <f t="shared" si="688"/>
        <v>950.19</v>
      </c>
      <c r="R494" s="424">
        <f t="shared" si="689"/>
        <v>0</v>
      </c>
      <c r="S494" s="570"/>
      <c r="T494" s="38" t="b">
        <f t="shared" si="723"/>
        <v>1</v>
      </c>
      <c r="CJ494" s="38" t="b">
        <f t="shared" si="639"/>
        <v>1</v>
      </c>
      <c r="CT494" s="182">
        <f t="shared" si="656"/>
        <v>950.19</v>
      </c>
      <c r="CU494" s="38" t="b">
        <f t="shared" si="657"/>
        <v>1</v>
      </c>
    </row>
    <row r="495" spans="1:99" s="41" customFormat="1" ht="83.25" customHeight="1" x14ac:dyDescent="0.25">
      <c r="A495" s="157" t="s">
        <v>143</v>
      </c>
      <c r="B495" s="147" t="s">
        <v>223</v>
      </c>
      <c r="C495" s="118" t="s">
        <v>2</v>
      </c>
      <c r="D495" s="273">
        <f t="shared" ref="D495:I495" si="733">SUM(D496:D500)</f>
        <v>0</v>
      </c>
      <c r="E495" s="273">
        <f t="shared" si="733"/>
        <v>0</v>
      </c>
      <c r="F495" s="273">
        <f t="shared" si="733"/>
        <v>0</v>
      </c>
      <c r="G495" s="273">
        <f t="shared" si="733"/>
        <v>7044.04</v>
      </c>
      <c r="H495" s="273">
        <f t="shared" si="733"/>
        <v>7044.04</v>
      </c>
      <c r="I495" s="273">
        <f t="shared" si="733"/>
        <v>0</v>
      </c>
      <c r="J495" s="127">
        <f>I495/H495</f>
        <v>0</v>
      </c>
      <c r="K495" s="273">
        <f t="shared" ref="K495" si="734">SUM(K496:K500)</f>
        <v>0</v>
      </c>
      <c r="L495" s="119">
        <f t="shared" ref="L495:L549" si="735">K495/H495</f>
        <v>0</v>
      </c>
      <c r="M495" s="350" t="e">
        <f t="shared" ref="M495:M531" si="736">K495/I495</f>
        <v>#DIV/0!</v>
      </c>
      <c r="N495" s="273">
        <f t="shared" ref="N495:O495" si="737">SUM(N496:N500)</f>
        <v>7044.04</v>
      </c>
      <c r="O495" s="273">
        <f t="shared" si="737"/>
        <v>0</v>
      </c>
      <c r="P495" s="119">
        <f t="shared" si="655"/>
        <v>1</v>
      </c>
      <c r="Q495" s="273">
        <f t="shared" si="688"/>
        <v>7044.04</v>
      </c>
      <c r="R495" s="273">
        <f t="shared" si="689"/>
        <v>0</v>
      </c>
      <c r="S495" s="574" t="s">
        <v>429</v>
      </c>
      <c r="T495" s="40" t="b">
        <f t="shared" ref="T495:T536" si="738">H507-K507=Q507</f>
        <v>1</v>
      </c>
      <c r="CJ495" s="38" t="b">
        <f t="shared" si="639"/>
        <v>1</v>
      </c>
      <c r="CT495" s="182">
        <f t="shared" si="656"/>
        <v>7044.04</v>
      </c>
      <c r="CU495" s="38" t="b">
        <f t="shared" si="657"/>
        <v>1</v>
      </c>
    </row>
    <row r="496" spans="1:99" s="247" customFormat="1" ht="37.5" customHeight="1" x14ac:dyDescent="0.25">
      <c r="A496" s="485"/>
      <c r="B496" s="376" t="s">
        <v>10</v>
      </c>
      <c r="C496" s="376"/>
      <c r="D496" s="424"/>
      <c r="E496" s="424"/>
      <c r="F496" s="268"/>
      <c r="G496" s="424">
        <f>G502</f>
        <v>0</v>
      </c>
      <c r="H496" s="424">
        <f t="shared" ref="H496:I496" si="739">H502</f>
        <v>0</v>
      </c>
      <c r="I496" s="424">
        <f t="shared" si="739"/>
        <v>0</v>
      </c>
      <c r="J496" s="129"/>
      <c r="K496" s="424"/>
      <c r="L496" s="122"/>
      <c r="M496" s="122"/>
      <c r="N496" s="424">
        <f t="shared" ref="N496:O500" si="740">N502</f>
        <v>0</v>
      </c>
      <c r="O496" s="424">
        <f t="shared" si="740"/>
        <v>0</v>
      </c>
      <c r="P496" s="122" t="e">
        <f t="shared" si="655"/>
        <v>#DIV/0!</v>
      </c>
      <c r="Q496" s="424">
        <f t="shared" si="688"/>
        <v>0</v>
      </c>
      <c r="R496" s="424">
        <f t="shared" si="689"/>
        <v>0</v>
      </c>
      <c r="S496" s="575"/>
      <c r="T496" s="38" t="b">
        <f t="shared" si="738"/>
        <v>1</v>
      </c>
      <c r="CJ496" s="38" t="b">
        <f t="shared" si="639"/>
        <v>1</v>
      </c>
      <c r="CT496" s="182">
        <f t="shared" si="656"/>
        <v>0</v>
      </c>
      <c r="CU496" s="38" t="b">
        <f t="shared" si="657"/>
        <v>1</v>
      </c>
    </row>
    <row r="497" spans="1:99" s="247" customFormat="1" ht="37.5" customHeight="1" x14ac:dyDescent="0.25">
      <c r="A497" s="485"/>
      <c r="B497" s="376" t="s">
        <v>8</v>
      </c>
      <c r="C497" s="376"/>
      <c r="D497" s="424"/>
      <c r="E497" s="424"/>
      <c r="F497" s="424"/>
      <c r="G497" s="424">
        <f t="shared" ref="G497:I500" si="741">G503</f>
        <v>6973.6</v>
      </c>
      <c r="H497" s="424">
        <f t="shared" si="741"/>
        <v>6973.6</v>
      </c>
      <c r="I497" s="424">
        <f t="shared" si="741"/>
        <v>0</v>
      </c>
      <c r="J497" s="130">
        <f t="shared" ref="J497:J498" si="742">I497/H497</f>
        <v>0</v>
      </c>
      <c r="K497" s="424">
        <f t="shared" ref="K497:K498" si="743">K503</f>
        <v>0</v>
      </c>
      <c r="L497" s="123">
        <f t="shared" si="735"/>
        <v>0</v>
      </c>
      <c r="M497" s="122" t="e">
        <f t="shared" si="736"/>
        <v>#DIV/0!</v>
      </c>
      <c r="N497" s="424">
        <f t="shared" si="740"/>
        <v>6973.6</v>
      </c>
      <c r="O497" s="424">
        <f t="shared" si="740"/>
        <v>0</v>
      </c>
      <c r="P497" s="123">
        <f t="shared" si="655"/>
        <v>1</v>
      </c>
      <c r="Q497" s="424">
        <f t="shared" si="688"/>
        <v>6973.6</v>
      </c>
      <c r="R497" s="424">
        <f t="shared" si="689"/>
        <v>0</v>
      </c>
      <c r="S497" s="575"/>
      <c r="T497" s="38" t="b">
        <f t="shared" si="738"/>
        <v>1</v>
      </c>
      <c r="CJ497" s="38" t="b">
        <f t="shared" si="639"/>
        <v>1</v>
      </c>
      <c r="CT497" s="182">
        <f t="shared" si="656"/>
        <v>6973.6</v>
      </c>
      <c r="CU497" s="38" t="b">
        <f t="shared" si="657"/>
        <v>1</v>
      </c>
    </row>
    <row r="498" spans="1:99" s="247" customFormat="1" ht="37.5" customHeight="1" x14ac:dyDescent="0.25">
      <c r="A498" s="485"/>
      <c r="B498" s="376" t="s">
        <v>20</v>
      </c>
      <c r="C498" s="376"/>
      <c r="D498" s="424"/>
      <c r="E498" s="424"/>
      <c r="F498" s="424"/>
      <c r="G498" s="424">
        <f t="shared" si="741"/>
        <v>70.44</v>
      </c>
      <c r="H498" s="424">
        <f t="shared" si="741"/>
        <v>70.44</v>
      </c>
      <c r="I498" s="424">
        <f t="shared" si="741"/>
        <v>0</v>
      </c>
      <c r="J498" s="130">
        <f t="shared" si="742"/>
        <v>0</v>
      </c>
      <c r="K498" s="424">
        <f t="shared" si="743"/>
        <v>0</v>
      </c>
      <c r="L498" s="123">
        <f t="shared" si="735"/>
        <v>0</v>
      </c>
      <c r="M498" s="122" t="e">
        <f t="shared" si="736"/>
        <v>#DIV/0!</v>
      </c>
      <c r="N498" s="424">
        <f t="shared" si="740"/>
        <v>70.44</v>
      </c>
      <c r="O498" s="424">
        <f t="shared" si="740"/>
        <v>0</v>
      </c>
      <c r="P498" s="123">
        <f t="shared" si="655"/>
        <v>1</v>
      </c>
      <c r="Q498" s="424">
        <f t="shared" si="688"/>
        <v>70.44</v>
      </c>
      <c r="R498" s="424">
        <f t="shared" si="689"/>
        <v>0</v>
      </c>
      <c r="S498" s="575"/>
      <c r="T498" s="38" t="b">
        <f t="shared" si="738"/>
        <v>1</v>
      </c>
      <c r="CJ498" s="38" t="b">
        <f t="shared" si="639"/>
        <v>1</v>
      </c>
      <c r="CT498" s="182">
        <f t="shared" si="656"/>
        <v>70.44</v>
      </c>
      <c r="CU498" s="38" t="b">
        <f t="shared" si="657"/>
        <v>1</v>
      </c>
    </row>
    <row r="499" spans="1:99" s="247" customFormat="1" ht="37.5" customHeight="1" x14ac:dyDescent="0.25">
      <c r="A499" s="485"/>
      <c r="B499" s="376" t="s">
        <v>22</v>
      </c>
      <c r="C499" s="376"/>
      <c r="D499" s="424"/>
      <c r="E499" s="424"/>
      <c r="F499" s="268"/>
      <c r="G499" s="424">
        <f t="shared" si="741"/>
        <v>0</v>
      </c>
      <c r="H499" s="424">
        <f t="shared" si="741"/>
        <v>0</v>
      </c>
      <c r="I499" s="424">
        <f t="shared" si="741"/>
        <v>0</v>
      </c>
      <c r="J499" s="129"/>
      <c r="K499" s="424"/>
      <c r="L499" s="122"/>
      <c r="M499" s="122"/>
      <c r="N499" s="424">
        <f t="shared" si="740"/>
        <v>0</v>
      </c>
      <c r="O499" s="424">
        <f t="shared" si="740"/>
        <v>0</v>
      </c>
      <c r="P499" s="129" t="e">
        <f t="shared" si="655"/>
        <v>#DIV/0!</v>
      </c>
      <c r="Q499" s="424">
        <f t="shared" si="688"/>
        <v>0</v>
      </c>
      <c r="R499" s="424">
        <f t="shared" si="689"/>
        <v>0</v>
      </c>
      <c r="S499" s="575"/>
      <c r="T499" s="38" t="b">
        <f t="shared" si="738"/>
        <v>1</v>
      </c>
      <c r="CJ499" s="38" t="b">
        <f t="shared" si="639"/>
        <v>1</v>
      </c>
      <c r="CT499" s="182">
        <f t="shared" si="656"/>
        <v>0</v>
      </c>
      <c r="CU499" s="38" t="b">
        <f t="shared" si="657"/>
        <v>1</v>
      </c>
    </row>
    <row r="500" spans="1:99" s="247" customFormat="1" ht="37.5" customHeight="1" x14ac:dyDescent="0.25">
      <c r="A500" s="486"/>
      <c r="B500" s="417" t="s">
        <v>11</v>
      </c>
      <c r="C500" s="417"/>
      <c r="D500" s="423"/>
      <c r="E500" s="423"/>
      <c r="F500" s="278"/>
      <c r="G500" s="423">
        <f t="shared" si="741"/>
        <v>0</v>
      </c>
      <c r="H500" s="423">
        <f t="shared" si="741"/>
        <v>0</v>
      </c>
      <c r="I500" s="423">
        <f t="shared" si="741"/>
        <v>0</v>
      </c>
      <c r="J500" s="384"/>
      <c r="K500" s="423"/>
      <c r="L500" s="137"/>
      <c r="M500" s="137"/>
      <c r="N500" s="423">
        <f t="shared" si="740"/>
        <v>0</v>
      </c>
      <c r="O500" s="423">
        <f t="shared" si="740"/>
        <v>0</v>
      </c>
      <c r="P500" s="384" t="e">
        <f t="shared" si="655"/>
        <v>#DIV/0!</v>
      </c>
      <c r="Q500" s="423">
        <f t="shared" si="688"/>
        <v>0</v>
      </c>
      <c r="R500" s="423">
        <f t="shared" si="689"/>
        <v>0</v>
      </c>
      <c r="S500" s="576"/>
      <c r="T500" s="38" t="b">
        <f t="shared" si="738"/>
        <v>1</v>
      </c>
      <c r="CJ500" s="38" t="b">
        <f t="shared" si="639"/>
        <v>1</v>
      </c>
      <c r="CT500" s="182">
        <f t="shared" si="656"/>
        <v>0</v>
      </c>
      <c r="CU500" s="38" t="b">
        <f t="shared" si="657"/>
        <v>1</v>
      </c>
    </row>
    <row r="501" spans="1:99" s="37" customFormat="1" ht="331.5" customHeight="1" x14ac:dyDescent="0.25">
      <c r="A501" s="173" t="s">
        <v>144</v>
      </c>
      <c r="B501" s="120" t="s">
        <v>261</v>
      </c>
      <c r="C501" s="155" t="s">
        <v>17</v>
      </c>
      <c r="D501" s="271">
        <f t="shared" ref="D501:I501" si="744">SUM(D502:D506)</f>
        <v>0</v>
      </c>
      <c r="E501" s="271">
        <f t="shared" si="744"/>
        <v>0</v>
      </c>
      <c r="F501" s="271">
        <f t="shared" si="744"/>
        <v>0</v>
      </c>
      <c r="G501" s="271">
        <f t="shared" si="744"/>
        <v>7044.04</v>
      </c>
      <c r="H501" s="271">
        <f t="shared" si="744"/>
        <v>7044.04</v>
      </c>
      <c r="I501" s="271">
        <f t="shared" si="744"/>
        <v>0</v>
      </c>
      <c r="J501" s="463">
        <f>I501/H501</f>
        <v>0</v>
      </c>
      <c r="K501" s="271">
        <f>SUM(K502:K506)</f>
        <v>0</v>
      </c>
      <c r="L501" s="121">
        <f t="shared" si="735"/>
        <v>0</v>
      </c>
      <c r="M501" s="309" t="e">
        <f t="shared" si="736"/>
        <v>#DIV/0!</v>
      </c>
      <c r="N501" s="271">
        <f>SUM(N502:N506)</f>
        <v>7044.04</v>
      </c>
      <c r="O501" s="271">
        <f t="shared" ref="O501:O506" si="745">H501-N501</f>
        <v>0</v>
      </c>
      <c r="P501" s="121">
        <f t="shared" si="655"/>
        <v>1</v>
      </c>
      <c r="Q501" s="271">
        <f t="shared" si="688"/>
        <v>7044.04</v>
      </c>
      <c r="R501" s="271">
        <f t="shared" si="689"/>
        <v>0</v>
      </c>
      <c r="S501" s="574" t="s">
        <v>430</v>
      </c>
      <c r="T501" s="36" t="b">
        <f t="shared" si="738"/>
        <v>1</v>
      </c>
      <c r="CJ501" s="38" t="b">
        <f t="shared" si="639"/>
        <v>1</v>
      </c>
      <c r="CT501" s="182">
        <f t="shared" si="656"/>
        <v>7044.04</v>
      </c>
      <c r="CU501" s="38" t="b">
        <f t="shared" si="657"/>
        <v>1</v>
      </c>
    </row>
    <row r="502" spans="1:99" s="247" customFormat="1" x14ac:dyDescent="0.25">
      <c r="A502" s="485"/>
      <c r="B502" s="553" t="s">
        <v>10</v>
      </c>
      <c r="C502" s="553"/>
      <c r="D502" s="547"/>
      <c r="E502" s="547"/>
      <c r="F502" s="268"/>
      <c r="G502" s="547"/>
      <c r="H502" s="268"/>
      <c r="I502" s="548"/>
      <c r="J502" s="129"/>
      <c r="K502" s="125"/>
      <c r="L502" s="122"/>
      <c r="M502" s="122"/>
      <c r="N502" s="125"/>
      <c r="O502" s="268">
        <f t="shared" si="745"/>
        <v>0</v>
      </c>
      <c r="P502" s="122" t="e">
        <f t="shared" si="655"/>
        <v>#DIV/0!</v>
      </c>
      <c r="Q502" s="547">
        <f t="shared" si="688"/>
        <v>0</v>
      </c>
      <c r="R502" s="268">
        <f t="shared" si="689"/>
        <v>0</v>
      </c>
      <c r="S502" s="575"/>
      <c r="T502" s="38" t="b">
        <f t="shared" si="738"/>
        <v>1</v>
      </c>
      <c r="CJ502" s="38" t="b">
        <f t="shared" si="639"/>
        <v>1</v>
      </c>
      <c r="CT502" s="182">
        <f t="shared" si="656"/>
        <v>0</v>
      </c>
      <c r="CU502" s="38" t="b">
        <f t="shared" si="657"/>
        <v>1</v>
      </c>
    </row>
    <row r="503" spans="1:99" s="247" customFormat="1" x14ac:dyDescent="0.25">
      <c r="A503" s="485"/>
      <c r="B503" s="553" t="s">
        <v>8</v>
      </c>
      <c r="C503" s="553"/>
      <c r="D503" s="547"/>
      <c r="E503" s="547"/>
      <c r="F503" s="547"/>
      <c r="G503" s="546">
        <v>6973.6</v>
      </c>
      <c r="H503" s="546">
        <v>6973.6</v>
      </c>
      <c r="I503" s="546"/>
      <c r="J503" s="130">
        <f t="shared" ref="J503:J504" si="746">I503/H503</f>
        <v>0</v>
      </c>
      <c r="K503" s="547">
        <f>I503</f>
        <v>0</v>
      </c>
      <c r="L503" s="123">
        <f t="shared" si="735"/>
        <v>0</v>
      </c>
      <c r="M503" s="122" t="e">
        <f t="shared" si="736"/>
        <v>#DIV/0!</v>
      </c>
      <c r="N503" s="546">
        <f>H503</f>
        <v>6973.6</v>
      </c>
      <c r="O503" s="546">
        <f t="shared" si="745"/>
        <v>0</v>
      </c>
      <c r="P503" s="123">
        <f>N503/H503</f>
        <v>1</v>
      </c>
      <c r="Q503" s="546">
        <f t="shared" si="688"/>
        <v>6973.6</v>
      </c>
      <c r="R503" s="546">
        <f t="shared" si="689"/>
        <v>0</v>
      </c>
      <c r="S503" s="575"/>
      <c r="T503" s="38" t="b">
        <f t="shared" si="738"/>
        <v>1</v>
      </c>
      <c r="CJ503" s="38" t="b">
        <f t="shared" si="639"/>
        <v>1</v>
      </c>
      <c r="CT503" s="182">
        <f t="shared" si="656"/>
        <v>6973.6</v>
      </c>
      <c r="CU503" s="38" t="b">
        <f t="shared" si="657"/>
        <v>1</v>
      </c>
    </row>
    <row r="504" spans="1:99" s="247" customFormat="1" x14ac:dyDescent="0.25">
      <c r="A504" s="485"/>
      <c r="B504" s="541" t="s">
        <v>20</v>
      </c>
      <c r="C504" s="541"/>
      <c r="D504" s="546"/>
      <c r="E504" s="546"/>
      <c r="F504" s="546"/>
      <c r="G504" s="546">
        <v>70.44</v>
      </c>
      <c r="H504" s="546">
        <v>70.44</v>
      </c>
      <c r="I504" s="549"/>
      <c r="J504" s="130">
        <f t="shared" si="746"/>
        <v>0</v>
      </c>
      <c r="K504" s="547">
        <f>I504</f>
        <v>0</v>
      </c>
      <c r="L504" s="123">
        <f t="shared" si="735"/>
        <v>0</v>
      </c>
      <c r="M504" s="122" t="e">
        <f t="shared" si="736"/>
        <v>#DIV/0!</v>
      </c>
      <c r="N504" s="546">
        <f>H504</f>
        <v>70.44</v>
      </c>
      <c r="O504" s="546">
        <f t="shared" si="745"/>
        <v>0</v>
      </c>
      <c r="P504" s="123">
        <f t="shared" ref="P504:P506" si="747">N504/H504</f>
        <v>1</v>
      </c>
      <c r="Q504" s="546">
        <f t="shared" si="688"/>
        <v>70.44</v>
      </c>
      <c r="R504" s="546">
        <f t="shared" si="689"/>
        <v>0</v>
      </c>
      <c r="S504" s="575"/>
      <c r="T504" s="38" t="b">
        <f t="shared" si="738"/>
        <v>1</v>
      </c>
      <c r="CJ504" s="38" t="b">
        <f t="shared" si="639"/>
        <v>1</v>
      </c>
      <c r="CT504" s="182">
        <f t="shared" si="656"/>
        <v>70.44</v>
      </c>
      <c r="CU504" s="38" t="b">
        <f t="shared" si="657"/>
        <v>1</v>
      </c>
    </row>
    <row r="505" spans="1:99" s="247" customFormat="1" x14ac:dyDescent="0.25">
      <c r="A505" s="485"/>
      <c r="B505" s="553" t="s">
        <v>22</v>
      </c>
      <c r="C505" s="553"/>
      <c r="D505" s="547"/>
      <c r="E505" s="547"/>
      <c r="F505" s="268"/>
      <c r="G505" s="547"/>
      <c r="H505" s="268"/>
      <c r="I505" s="548"/>
      <c r="J505" s="129"/>
      <c r="K505" s="125"/>
      <c r="L505" s="122"/>
      <c r="M505" s="122"/>
      <c r="N505" s="125"/>
      <c r="O505" s="268">
        <f t="shared" si="745"/>
        <v>0</v>
      </c>
      <c r="P505" s="122" t="e">
        <f t="shared" si="747"/>
        <v>#DIV/0!</v>
      </c>
      <c r="Q505" s="547">
        <f t="shared" si="688"/>
        <v>0</v>
      </c>
      <c r="R505" s="268">
        <f t="shared" si="689"/>
        <v>0</v>
      </c>
      <c r="S505" s="575"/>
      <c r="T505" s="38" t="b">
        <f t="shared" si="738"/>
        <v>1</v>
      </c>
      <c r="CJ505" s="38" t="b">
        <f t="shared" si="639"/>
        <v>1</v>
      </c>
      <c r="CT505" s="182">
        <f t="shared" si="656"/>
        <v>0</v>
      </c>
      <c r="CU505" s="38" t="b">
        <f t="shared" si="657"/>
        <v>1</v>
      </c>
    </row>
    <row r="506" spans="1:99" s="247" customFormat="1" x14ac:dyDescent="0.25">
      <c r="A506" s="486"/>
      <c r="B506" s="553" t="s">
        <v>11</v>
      </c>
      <c r="C506" s="553"/>
      <c r="D506" s="547"/>
      <c r="E506" s="547"/>
      <c r="F506" s="268"/>
      <c r="G506" s="547"/>
      <c r="H506" s="547"/>
      <c r="I506" s="548"/>
      <c r="J506" s="129"/>
      <c r="K506" s="125"/>
      <c r="L506" s="122"/>
      <c r="M506" s="122"/>
      <c r="N506" s="125"/>
      <c r="O506" s="547">
        <f t="shared" si="745"/>
        <v>0</v>
      </c>
      <c r="P506" s="122" t="e">
        <f t="shared" si="747"/>
        <v>#DIV/0!</v>
      </c>
      <c r="Q506" s="547">
        <f t="shared" si="688"/>
        <v>0</v>
      </c>
      <c r="R506" s="547">
        <f t="shared" si="689"/>
        <v>0</v>
      </c>
      <c r="S506" s="576"/>
      <c r="T506" s="38" t="b">
        <f t="shared" si="738"/>
        <v>1</v>
      </c>
      <c r="CJ506" s="38" t="b">
        <f t="shared" si="639"/>
        <v>1</v>
      </c>
      <c r="CT506" s="182">
        <f t="shared" si="656"/>
        <v>0</v>
      </c>
      <c r="CU506" s="38" t="b">
        <f t="shared" si="657"/>
        <v>1</v>
      </c>
    </row>
    <row r="507" spans="1:99" s="41" customFormat="1" ht="75.75" customHeight="1" x14ac:dyDescent="0.25">
      <c r="A507" s="157" t="s">
        <v>145</v>
      </c>
      <c r="B507" s="147" t="s">
        <v>77</v>
      </c>
      <c r="C507" s="118" t="s">
        <v>2</v>
      </c>
      <c r="D507" s="273">
        <f t="shared" ref="D507:K507" si="748">SUM(D508:D512)</f>
        <v>0</v>
      </c>
      <c r="E507" s="273">
        <f t="shared" si="748"/>
        <v>0</v>
      </c>
      <c r="F507" s="273">
        <f t="shared" si="748"/>
        <v>0</v>
      </c>
      <c r="G507" s="273">
        <f t="shared" si="748"/>
        <v>9775.7999999999993</v>
      </c>
      <c r="H507" s="273">
        <f t="shared" si="748"/>
        <v>9775.7999999999993</v>
      </c>
      <c r="I507" s="273">
        <f t="shared" si="748"/>
        <v>0</v>
      </c>
      <c r="J507" s="127">
        <f>I507/H507</f>
        <v>0</v>
      </c>
      <c r="K507" s="273">
        <f t="shared" si="748"/>
        <v>0</v>
      </c>
      <c r="L507" s="119">
        <f t="shared" si="735"/>
        <v>0</v>
      </c>
      <c r="M507" s="350" t="e">
        <f t="shared" si="736"/>
        <v>#DIV/0!</v>
      </c>
      <c r="N507" s="273">
        <f t="shared" ref="N507:O507" si="749">SUM(N508:N512)</f>
        <v>9775.7999999999993</v>
      </c>
      <c r="O507" s="273">
        <f t="shared" si="749"/>
        <v>0</v>
      </c>
      <c r="P507" s="119">
        <f t="shared" si="655"/>
        <v>1</v>
      </c>
      <c r="Q507" s="273">
        <f t="shared" si="688"/>
        <v>9775.7999999999993</v>
      </c>
      <c r="R507" s="273">
        <f t="shared" si="689"/>
        <v>0</v>
      </c>
      <c r="S507" s="461" t="s">
        <v>379</v>
      </c>
      <c r="T507" s="40" t="b">
        <f t="shared" si="738"/>
        <v>1</v>
      </c>
      <c r="CJ507" s="38" t="b">
        <f t="shared" si="639"/>
        <v>1</v>
      </c>
      <c r="CT507" s="182">
        <f t="shared" si="656"/>
        <v>9775.7999999999993</v>
      </c>
      <c r="CU507" s="38" t="b">
        <f t="shared" si="657"/>
        <v>1</v>
      </c>
    </row>
    <row r="508" spans="1:99" s="247" customFormat="1" x14ac:dyDescent="0.25">
      <c r="A508" s="485"/>
      <c r="B508" s="376" t="s">
        <v>10</v>
      </c>
      <c r="C508" s="376"/>
      <c r="D508" s="424"/>
      <c r="E508" s="424"/>
      <c r="F508" s="268"/>
      <c r="G508" s="424">
        <f>G514</f>
        <v>0</v>
      </c>
      <c r="H508" s="424">
        <f t="shared" ref="H508:I508" si="750">H514</f>
        <v>0</v>
      </c>
      <c r="I508" s="424">
        <f t="shared" si="750"/>
        <v>0</v>
      </c>
      <c r="J508" s="129"/>
      <c r="K508" s="424">
        <f t="shared" ref="K508:K512" si="751">K514</f>
        <v>0</v>
      </c>
      <c r="L508" s="122"/>
      <c r="M508" s="122"/>
      <c r="N508" s="424">
        <f t="shared" ref="N508:O512" si="752">N514</f>
        <v>0</v>
      </c>
      <c r="O508" s="424">
        <f t="shared" si="752"/>
        <v>0</v>
      </c>
      <c r="P508" s="122" t="e">
        <f t="shared" si="655"/>
        <v>#DIV/0!</v>
      </c>
      <c r="Q508" s="424">
        <f t="shared" si="688"/>
        <v>0</v>
      </c>
      <c r="R508" s="424">
        <f t="shared" si="689"/>
        <v>0</v>
      </c>
      <c r="S508" s="116"/>
      <c r="T508" s="38" t="b">
        <f t="shared" si="738"/>
        <v>1</v>
      </c>
      <c r="CJ508" s="38" t="b">
        <f t="shared" ref="CJ508:CJ572" si="753">N508+O508=H508</f>
        <v>1</v>
      </c>
      <c r="CT508" s="182">
        <f t="shared" si="656"/>
        <v>0</v>
      </c>
      <c r="CU508" s="38" t="b">
        <f t="shared" si="657"/>
        <v>1</v>
      </c>
    </row>
    <row r="509" spans="1:99" s="247" customFormat="1" x14ac:dyDescent="0.25">
      <c r="A509" s="485"/>
      <c r="B509" s="376" t="s">
        <v>8</v>
      </c>
      <c r="C509" s="376"/>
      <c r="D509" s="424"/>
      <c r="E509" s="424"/>
      <c r="F509" s="424"/>
      <c r="G509" s="424">
        <f t="shared" ref="G509:I512" si="754">G515</f>
        <v>9775.7999999999993</v>
      </c>
      <c r="H509" s="424">
        <f t="shared" si="754"/>
        <v>9775.7999999999993</v>
      </c>
      <c r="I509" s="424">
        <f t="shared" si="754"/>
        <v>0</v>
      </c>
      <c r="J509" s="130">
        <f t="shared" ref="J509:J510" si="755">I509/H509</f>
        <v>0</v>
      </c>
      <c r="K509" s="424">
        <f t="shared" si="751"/>
        <v>0</v>
      </c>
      <c r="L509" s="123">
        <f t="shared" si="735"/>
        <v>0</v>
      </c>
      <c r="M509" s="122" t="e">
        <f t="shared" si="736"/>
        <v>#DIV/0!</v>
      </c>
      <c r="N509" s="424">
        <f t="shared" si="752"/>
        <v>9775.7999999999993</v>
      </c>
      <c r="O509" s="424">
        <f t="shared" si="752"/>
        <v>0</v>
      </c>
      <c r="P509" s="123">
        <f t="shared" si="655"/>
        <v>1</v>
      </c>
      <c r="Q509" s="424">
        <f t="shared" si="688"/>
        <v>9775.7999999999993</v>
      </c>
      <c r="R509" s="424">
        <f t="shared" si="689"/>
        <v>0</v>
      </c>
      <c r="S509" s="116"/>
      <c r="T509" s="38" t="b">
        <f t="shared" si="738"/>
        <v>1</v>
      </c>
      <c r="CJ509" s="38" t="b">
        <f t="shared" si="753"/>
        <v>1</v>
      </c>
      <c r="CT509" s="182">
        <f t="shared" si="656"/>
        <v>9775.7999999999993</v>
      </c>
      <c r="CU509" s="38" t="b">
        <f t="shared" si="657"/>
        <v>1</v>
      </c>
    </row>
    <row r="510" spans="1:99" s="247" customFormat="1" x14ac:dyDescent="0.25">
      <c r="A510" s="485"/>
      <c r="B510" s="376" t="s">
        <v>20</v>
      </c>
      <c r="C510" s="376"/>
      <c r="D510" s="424"/>
      <c r="E510" s="424"/>
      <c r="F510" s="424"/>
      <c r="G510" s="424">
        <f t="shared" si="754"/>
        <v>0</v>
      </c>
      <c r="H510" s="424">
        <f t="shared" si="754"/>
        <v>0</v>
      </c>
      <c r="I510" s="424">
        <f t="shared" si="754"/>
        <v>0</v>
      </c>
      <c r="J510" s="129" t="e">
        <f t="shared" si="755"/>
        <v>#DIV/0!</v>
      </c>
      <c r="K510" s="424">
        <f t="shared" si="751"/>
        <v>0</v>
      </c>
      <c r="L510" s="122" t="e">
        <f t="shared" si="735"/>
        <v>#DIV/0!</v>
      </c>
      <c r="M510" s="122" t="e">
        <f t="shared" si="736"/>
        <v>#DIV/0!</v>
      </c>
      <c r="N510" s="424">
        <f t="shared" si="752"/>
        <v>0</v>
      </c>
      <c r="O510" s="424">
        <f t="shared" si="752"/>
        <v>0</v>
      </c>
      <c r="P510" s="122" t="e">
        <f t="shared" si="655"/>
        <v>#DIV/0!</v>
      </c>
      <c r="Q510" s="424">
        <f t="shared" si="688"/>
        <v>0</v>
      </c>
      <c r="R510" s="424">
        <f t="shared" si="689"/>
        <v>0</v>
      </c>
      <c r="S510" s="116"/>
      <c r="T510" s="38" t="b">
        <f t="shared" si="738"/>
        <v>1</v>
      </c>
      <c r="CJ510" s="38" t="b">
        <f t="shared" si="753"/>
        <v>1</v>
      </c>
      <c r="CT510" s="182">
        <f t="shared" si="656"/>
        <v>0</v>
      </c>
      <c r="CU510" s="38" t="b">
        <f t="shared" si="657"/>
        <v>1</v>
      </c>
    </row>
    <row r="511" spans="1:99" s="247" customFormat="1" x14ac:dyDescent="0.25">
      <c r="A511" s="485"/>
      <c r="B511" s="376" t="s">
        <v>22</v>
      </c>
      <c r="C511" s="376"/>
      <c r="D511" s="424"/>
      <c r="E511" s="424"/>
      <c r="F511" s="268"/>
      <c r="G511" s="424">
        <f t="shared" si="754"/>
        <v>0</v>
      </c>
      <c r="H511" s="424">
        <f t="shared" si="754"/>
        <v>0</v>
      </c>
      <c r="I511" s="424">
        <f t="shared" si="754"/>
        <v>0</v>
      </c>
      <c r="J511" s="129"/>
      <c r="K511" s="424">
        <f t="shared" si="751"/>
        <v>0</v>
      </c>
      <c r="L511" s="122"/>
      <c r="M511" s="122"/>
      <c r="N511" s="424">
        <f t="shared" si="752"/>
        <v>0</v>
      </c>
      <c r="O511" s="424">
        <f t="shared" si="752"/>
        <v>0</v>
      </c>
      <c r="P511" s="129" t="e">
        <f t="shared" si="655"/>
        <v>#DIV/0!</v>
      </c>
      <c r="Q511" s="424">
        <f t="shared" si="688"/>
        <v>0</v>
      </c>
      <c r="R511" s="424">
        <f t="shared" si="689"/>
        <v>0</v>
      </c>
      <c r="S511" s="116"/>
      <c r="T511" s="38" t="b">
        <f t="shared" si="738"/>
        <v>1</v>
      </c>
      <c r="CJ511" s="38" t="b">
        <f t="shared" si="753"/>
        <v>1</v>
      </c>
      <c r="CT511" s="182">
        <f t="shared" si="656"/>
        <v>0</v>
      </c>
      <c r="CU511" s="38" t="b">
        <f t="shared" si="657"/>
        <v>1</v>
      </c>
    </row>
    <row r="512" spans="1:99" s="247" customFormat="1" x14ac:dyDescent="0.25">
      <c r="A512" s="486"/>
      <c r="B512" s="417" t="s">
        <v>11</v>
      </c>
      <c r="C512" s="417"/>
      <c r="D512" s="423"/>
      <c r="E512" s="423"/>
      <c r="F512" s="278"/>
      <c r="G512" s="424">
        <f t="shared" si="754"/>
        <v>0</v>
      </c>
      <c r="H512" s="424">
        <f t="shared" si="754"/>
        <v>0</v>
      </c>
      <c r="I512" s="424">
        <f t="shared" si="754"/>
        <v>0</v>
      </c>
      <c r="J512" s="384"/>
      <c r="K512" s="424">
        <f t="shared" si="751"/>
        <v>0</v>
      </c>
      <c r="L512" s="137"/>
      <c r="M512" s="137"/>
      <c r="N512" s="424">
        <f t="shared" si="752"/>
        <v>0</v>
      </c>
      <c r="O512" s="424">
        <f t="shared" si="752"/>
        <v>0</v>
      </c>
      <c r="P512" s="384" t="e">
        <f t="shared" si="655"/>
        <v>#DIV/0!</v>
      </c>
      <c r="Q512" s="424">
        <f t="shared" si="688"/>
        <v>0</v>
      </c>
      <c r="R512" s="424">
        <f t="shared" si="689"/>
        <v>0</v>
      </c>
      <c r="S512" s="117"/>
      <c r="T512" s="38" t="b">
        <f t="shared" si="738"/>
        <v>1</v>
      </c>
      <c r="CJ512" s="38" t="b">
        <f t="shared" si="753"/>
        <v>1</v>
      </c>
      <c r="CT512" s="182">
        <f t="shared" si="656"/>
        <v>0</v>
      </c>
      <c r="CU512" s="38" t="b">
        <f t="shared" si="657"/>
        <v>1</v>
      </c>
    </row>
    <row r="513" spans="1:99" s="37" customFormat="1" ht="93" x14ac:dyDescent="0.25">
      <c r="A513" s="173" t="s">
        <v>146</v>
      </c>
      <c r="B513" s="120" t="s">
        <v>179</v>
      </c>
      <c r="C513" s="155" t="s">
        <v>17</v>
      </c>
      <c r="D513" s="271">
        <f t="shared" ref="D513:I513" si="756">SUM(D514:D518)</f>
        <v>0</v>
      </c>
      <c r="E513" s="271">
        <f t="shared" si="756"/>
        <v>0</v>
      </c>
      <c r="F513" s="271">
        <f t="shared" si="756"/>
        <v>0</v>
      </c>
      <c r="G513" s="271">
        <f t="shared" si="756"/>
        <v>9775.7999999999993</v>
      </c>
      <c r="H513" s="271">
        <f t="shared" si="756"/>
        <v>9775.7999999999993</v>
      </c>
      <c r="I513" s="271">
        <f t="shared" si="756"/>
        <v>0</v>
      </c>
      <c r="J513" s="463">
        <f>I513/H513</f>
        <v>0</v>
      </c>
      <c r="K513" s="271">
        <f>SUM(K514:K518)</f>
        <v>0</v>
      </c>
      <c r="L513" s="121">
        <f t="shared" si="735"/>
        <v>0</v>
      </c>
      <c r="M513" s="174" t="e">
        <f t="shared" si="736"/>
        <v>#DIV/0!</v>
      </c>
      <c r="N513" s="271">
        <f>SUM(N514:N518)</f>
        <v>9775.7999999999993</v>
      </c>
      <c r="O513" s="271">
        <f t="shared" ref="O513:O572" si="757">H513-N513</f>
        <v>0</v>
      </c>
      <c r="P513" s="121">
        <f t="shared" si="655"/>
        <v>1</v>
      </c>
      <c r="Q513" s="271">
        <f t="shared" si="688"/>
        <v>9775.7999999999993</v>
      </c>
      <c r="R513" s="271">
        <f t="shared" si="689"/>
        <v>0</v>
      </c>
      <c r="S513" s="568" t="s">
        <v>431</v>
      </c>
      <c r="T513" s="36" t="b">
        <f t="shared" si="738"/>
        <v>1</v>
      </c>
      <c r="CJ513" s="38" t="b">
        <f t="shared" si="753"/>
        <v>1</v>
      </c>
      <c r="CT513" s="182">
        <f t="shared" si="656"/>
        <v>9775.7999999999993</v>
      </c>
      <c r="CU513" s="38" t="b">
        <f t="shared" si="657"/>
        <v>1</v>
      </c>
    </row>
    <row r="514" spans="1:99" s="247" customFormat="1" ht="30.75" customHeight="1" x14ac:dyDescent="0.25">
      <c r="A514" s="485"/>
      <c r="B514" s="376" t="s">
        <v>10</v>
      </c>
      <c r="C514" s="376"/>
      <c r="D514" s="424"/>
      <c r="E514" s="424"/>
      <c r="F514" s="268"/>
      <c r="G514" s="424"/>
      <c r="H514" s="268"/>
      <c r="I514" s="425"/>
      <c r="J514" s="129"/>
      <c r="K514" s="125"/>
      <c r="L514" s="122"/>
      <c r="M514" s="154"/>
      <c r="N514" s="125"/>
      <c r="O514" s="268">
        <f t="shared" si="757"/>
        <v>0</v>
      </c>
      <c r="P514" s="122" t="e">
        <f t="shared" si="655"/>
        <v>#DIV/0!</v>
      </c>
      <c r="Q514" s="424">
        <f t="shared" si="688"/>
        <v>0</v>
      </c>
      <c r="R514" s="268">
        <f t="shared" si="689"/>
        <v>0</v>
      </c>
      <c r="S514" s="569"/>
      <c r="T514" s="38" t="b">
        <f t="shared" si="738"/>
        <v>1</v>
      </c>
      <c r="CJ514" s="38" t="b">
        <f t="shared" si="753"/>
        <v>1</v>
      </c>
      <c r="CT514" s="182">
        <f t="shared" si="656"/>
        <v>0</v>
      </c>
      <c r="CU514" s="38" t="b">
        <f t="shared" si="657"/>
        <v>1</v>
      </c>
    </row>
    <row r="515" spans="1:99" s="247" customFormat="1" ht="30.75" customHeight="1" x14ac:dyDescent="0.25">
      <c r="A515" s="485"/>
      <c r="B515" s="376" t="s">
        <v>8</v>
      </c>
      <c r="C515" s="376"/>
      <c r="D515" s="424"/>
      <c r="E515" s="424"/>
      <c r="F515" s="424"/>
      <c r="G515" s="423">
        <v>9775.7999999999993</v>
      </c>
      <c r="H515" s="423">
        <v>9775.7999999999993</v>
      </c>
      <c r="I515" s="424"/>
      <c r="J515" s="130">
        <f t="shared" ref="J515" si="758">I515/H515</f>
        <v>0</v>
      </c>
      <c r="K515" s="424"/>
      <c r="L515" s="123">
        <f t="shared" si="735"/>
        <v>0</v>
      </c>
      <c r="M515" s="154" t="e">
        <f t="shared" si="736"/>
        <v>#DIV/0!</v>
      </c>
      <c r="N515" s="423">
        <f>H515</f>
        <v>9775.7999999999993</v>
      </c>
      <c r="O515" s="423">
        <f t="shared" si="757"/>
        <v>0</v>
      </c>
      <c r="P515" s="123">
        <f>N515/H515</f>
        <v>1</v>
      </c>
      <c r="Q515" s="423">
        <f t="shared" si="688"/>
        <v>9775.7999999999993</v>
      </c>
      <c r="R515" s="423">
        <f t="shared" si="689"/>
        <v>0</v>
      </c>
      <c r="S515" s="569"/>
      <c r="T515" s="38" t="b">
        <f t="shared" si="738"/>
        <v>1</v>
      </c>
      <c r="CJ515" s="38" t="b">
        <f t="shared" si="753"/>
        <v>1</v>
      </c>
      <c r="CT515" s="182">
        <f t="shared" si="656"/>
        <v>9775.7999999999993</v>
      </c>
      <c r="CU515" s="38" t="b">
        <f t="shared" si="657"/>
        <v>1</v>
      </c>
    </row>
    <row r="516" spans="1:99" s="247" customFormat="1" ht="30.75" customHeight="1" x14ac:dyDescent="0.25">
      <c r="A516" s="485"/>
      <c r="B516" s="417" t="s">
        <v>20</v>
      </c>
      <c r="C516" s="417"/>
      <c r="D516" s="423"/>
      <c r="E516" s="423"/>
      <c r="F516" s="423"/>
      <c r="G516" s="423"/>
      <c r="H516" s="423"/>
      <c r="I516" s="426">
        <v>0</v>
      </c>
      <c r="J516" s="129"/>
      <c r="K516" s="185"/>
      <c r="L516" s="122"/>
      <c r="M516" s="154"/>
      <c r="N516" s="423"/>
      <c r="O516" s="423">
        <f t="shared" si="757"/>
        <v>0</v>
      </c>
      <c r="P516" s="122" t="e">
        <f t="shared" si="655"/>
        <v>#DIV/0!</v>
      </c>
      <c r="Q516" s="423">
        <f t="shared" si="688"/>
        <v>0</v>
      </c>
      <c r="R516" s="423">
        <f t="shared" si="689"/>
        <v>0</v>
      </c>
      <c r="S516" s="569"/>
      <c r="T516" s="38" t="b">
        <f t="shared" si="738"/>
        <v>1</v>
      </c>
      <c r="CJ516" s="38" t="b">
        <f t="shared" si="753"/>
        <v>1</v>
      </c>
      <c r="CT516" s="182">
        <f t="shared" si="656"/>
        <v>0</v>
      </c>
      <c r="CU516" s="38" t="b">
        <f t="shared" si="657"/>
        <v>1</v>
      </c>
    </row>
    <row r="517" spans="1:99" s="247" customFormat="1" ht="30.75" customHeight="1" x14ac:dyDescent="0.25">
      <c r="A517" s="485"/>
      <c r="B517" s="376" t="s">
        <v>22</v>
      </c>
      <c r="C517" s="376"/>
      <c r="D517" s="424"/>
      <c r="E517" s="424"/>
      <c r="F517" s="268"/>
      <c r="G517" s="424"/>
      <c r="H517" s="268"/>
      <c r="I517" s="425"/>
      <c r="J517" s="129"/>
      <c r="K517" s="125"/>
      <c r="L517" s="122"/>
      <c r="M517" s="122"/>
      <c r="N517" s="125"/>
      <c r="O517" s="268">
        <f t="shared" si="757"/>
        <v>0</v>
      </c>
      <c r="P517" s="122" t="e">
        <f t="shared" si="655"/>
        <v>#DIV/0!</v>
      </c>
      <c r="Q517" s="424">
        <f t="shared" si="688"/>
        <v>0</v>
      </c>
      <c r="R517" s="268">
        <f t="shared" si="689"/>
        <v>0</v>
      </c>
      <c r="S517" s="569"/>
      <c r="T517" s="38" t="b">
        <f t="shared" si="738"/>
        <v>1</v>
      </c>
      <c r="CJ517" s="38" t="b">
        <f t="shared" si="753"/>
        <v>1</v>
      </c>
      <c r="CT517" s="182">
        <f t="shared" si="656"/>
        <v>0</v>
      </c>
      <c r="CU517" s="38" t="b">
        <f t="shared" si="657"/>
        <v>1</v>
      </c>
    </row>
    <row r="518" spans="1:99" s="247" customFormat="1" ht="30.75" customHeight="1" x14ac:dyDescent="0.25">
      <c r="A518" s="486"/>
      <c r="B518" s="376" t="s">
        <v>11</v>
      </c>
      <c r="C518" s="376"/>
      <c r="D518" s="424"/>
      <c r="E518" s="424"/>
      <c r="F518" s="268"/>
      <c r="G518" s="424"/>
      <c r="H518" s="424"/>
      <c r="I518" s="425"/>
      <c r="J518" s="129"/>
      <c r="K518" s="125"/>
      <c r="L518" s="122"/>
      <c r="M518" s="122"/>
      <c r="N518" s="125"/>
      <c r="O518" s="424">
        <f t="shared" si="757"/>
        <v>0</v>
      </c>
      <c r="P518" s="122" t="e">
        <f t="shared" si="655"/>
        <v>#DIV/0!</v>
      </c>
      <c r="Q518" s="424">
        <f t="shared" si="688"/>
        <v>0</v>
      </c>
      <c r="R518" s="424">
        <f t="shared" si="689"/>
        <v>0</v>
      </c>
      <c r="S518" s="570"/>
      <c r="T518" s="38" t="b">
        <f t="shared" si="738"/>
        <v>1</v>
      </c>
      <c r="CJ518" s="38" t="b">
        <f t="shared" si="753"/>
        <v>1</v>
      </c>
      <c r="CT518" s="182">
        <f t="shared" si="656"/>
        <v>0</v>
      </c>
      <c r="CU518" s="38" t="b">
        <f t="shared" si="657"/>
        <v>1</v>
      </c>
    </row>
    <row r="519" spans="1:99" s="37" customFormat="1" ht="46.5" x14ac:dyDescent="0.25">
      <c r="A519" s="157" t="s">
        <v>147</v>
      </c>
      <c r="B519" s="147" t="s">
        <v>78</v>
      </c>
      <c r="C519" s="118" t="s">
        <v>2</v>
      </c>
      <c r="D519" s="273">
        <f t="shared" ref="D519:I519" si="759">SUM(D520:D524)</f>
        <v>0</v>
      </c>
      <c r="E519" s="273">
        <f t="shared" si="759"/>
        <v>0</v>
      </c>
      <c r="F519" s="273">
        <f t="shared" si="759"/>
        <v>0</v>
      </c>
      <c r="G519" s="273">
        <f t="shared" si="759"/>
        <v>96250.23</v>
      </c>
      <c r="H519" s="273">
        <f t="shared" si="759"/>
        <v>96250.23</v>
      </c>
      <c r="I519" s="273">
        <f t="shared" si="759"/>
        <v>0</v>
      </c>
      <c r="J519" s="127">
        <f>I519/H519</f>
        <v>0</v>
      </c>
      <c r="K519" s="273">
        <f t="shared" ref="K519" si="760">SUM(K520:K524)</f>
        <v>0</v>
      </c>
      <c r="L519" s="119">
        <f t="shared" si="735"/>
        <v>0</v>
      </c>
      <c r="M519" s="350" t="e">
        <f t="shared" si="736"/>
        <v>#DIV/0!</v>
      </c>
      <c r="N519" s="273">
        <f t="shared" ref="N519:O519" si="761">SUM(N520:N524)</f>
        <v>91298.38</v>
      </c>
      <c r="O519" s="273">
        <f t="shared" si="761"/>
        <v>4951.8500000000004</v>
      </c>
      <c r="P519" s="119">
        <f t="shared" si="655"/>
        <v>0.95</v>
      </c>
      <c r="Q519" s="273">
        <f t="shared" si="688"/>
        <v>96250.23</v>
      </c>
      <c r="R519" s="273">
        <f t="shared" si="689"/>
        <v>0</v>
      </c>
      <c r="S519" s="568"/>
      <c r="T519" s="36" t="b">
        <f t="shared" si="738"/>
        <v>1</v>
      </c>
      <c r="CJ519" s="38" t="b">
        <f t="shared" si="753"/>
        <v>1</v>
      </c>
      <c r="CT519" s="182">
        <f t="shared" si="656"/>
        <v>96250.23</v>
      </c>
      <c r="CU519" s="38" t="b">
        <f t="shared" si="657"/>
        <v>1</v>
      </c>
    </row>
    <row r="520" spans="1:99" s="247" customFormat="1" ht="27" customHeight="1" x14ac:dyDescent="0.25">
      <c r="A520" s="485"/>
      <c r="B520" s="376" t="s">
        <v>10</v>
      </c>
      <c r="C520" s="376"/>
      <c r="D520" s="424"/>
      <c r="E520" s="424"/>
      <c r="F520" s="268"/>
      <c r="G520" s="424">
        <f>G526+G532+G538+G544+G550+G556+G562+G568</f>
        <v>0</v>
      </c>
      <c r="H520" s="424">
        <f t="shared" ref="H520:I520" si="762">H526+H532+H538+H544+H550+H556+H562+H568</f>
        <v>0</v>
      </c>
      <c r="I520" s="424">
        <f t="shared" si="762"/>
        <v>0</v>
      </c>
      <c r="J520" s="496"/>
      <c r="K520" s="424">
        <f t="shared" ref="K520:K524" si="763">K526+K532+K538+K544+K550+K556+K562+K568</f>
        <v>0</v>
      </c>
      <c r="L520" s="122"/>
      <c r="M520" s="122"/>
      <c r="N520" s="424">
        <f t="shared" ref="N520:O524" si="764">N526+N532+N538+N544+N550+N556+N562+N568</f>
        <v>0</v>
      </c>
      <c r="O520" s="424">
        <f t="shared" si="764"/>
        <v>0</v>
      </c>
      <c r="P520" s="122" t="e">
        <f t="shared" si="655"/>
        <v>#DIV/0!</v>
      </c>
      <c r="Q520" s="424">
        <f t="shared" si="688"/>
        <v>0</v>
      </c>
      <c r="R520" s="424">
        <f t="shared" si="689"/>
        <v>0</v>
      </c>
      <c r="S520" s="569"/>
      <c r="T520" s="38" t="b">
        <f t="shared" si="738"/>
        <v>1</v>
      </c>
      <c r="CJ520" s="38" t="b">
        <f t="shared" si="753"/>
        <v>1</v>
      </c>
      <c r="CT520" s="182">
        <f t="shared" si="656"/>
        <v>0</v>
      </c>
      <c r="CU520" s="38" t="b">
        <f t="shared" si="657"/>
        <v>1</v>
      </c>
    </row>
    <row r="521" spans="1:99" s="247" customFormat="1" ht="27" customHeight="1" x14ac:dyDescent="0.25">
      <c r="A521" s="485"/>
      <c r="B521" s="376" t="s">
        <v>8</v>
      </c>
      <c r="C521" s="376"/>
      <c r="D521" s="424"/>
      <c r="E521" s="424"/>
      <c r="F521" s="424"/>
      <c r="G521" s="424">
        <f t="shared" ref="G521:I524" si="765">G527+G533+G539+G545+G551+G557+G563+G569</f>
        <v>0</v>
      </c>
      <c r="H521" s="424">
        <f t="shared" si="765"/>
        <v>0</v>
      </c>
      <c r="I521" s="424">
        <f t="shared" si="765"/>
        <v>0</v>
      </c>
      <c r="J521" s="496"/>
      <c r="K521" s="424">
        <f t="shared" si="763"/>
        <v>0</v>
      </c>
      <c r="L521" s="122"/>
      <c r="M521" s="122"/>
      <c r="N521" s="424">
        <f t="shared" si="764"/>
        <v>0</v>
      </c>
      <c r="O521" s="424">
        <f t="shared" si="764"/>
        <v>0</v>
      </c>
      <c r="P521" s="122" t="e">
        <f t="shared" si="655"/>
        <v>#DIV/0!</v>
      </c>
      <c r="Q521" s="424">
        <f t="shared" si="688"/>
        <v>0</v>
      </c>
      <c r="R521" s="424">
        <f t="shared" si="689"/>
        <v>0</v>
      </c>
      <c r="S521" s="569"/>
      <c r="T521" s="38" t="b">
        <f t="shared" si="738"/>
        <v>1</v>
      </c>
      <c r="CJ521" s="38" t="b">
        <f t="shared" si="753"/>
        <v>1</v>
      </c>
      <c r="CT521" s="182">
        <f t="shared" si="656"/>
        <v>0</v>
      </c>
      <c r="CU521" s="38" t="b">
        <f t="shared" si="657"/>
        <v>1</v>
      </c>
    </row>
    <row r="522" spans="1:99" s="247" customFormat="1" ht="27" customHeight="1" x14ac:dyDescent="0.25">
      <c r="A522" s="485"/>
      <c r="B522" s="376" t="s">
        <v>20</v>
      </c>
      <c r="C522" s="376"/>
      <c r="D522" s="424"/>
      <c r="E522" s="424"/>
      <c r="F522" s="424"/>
      <c r="G522" s="424">
        <f t="shared" si="765"/>
        <v>37359.230000000003</v>
      </c>
      <c r="H522" s="424">
        <f t="shared" si="765"/>
        <v>37359.230000000003</v>
      </c>
      <c r="I522" s="424">
        <f t="shared" si="765"/>
        <v>0</v>
      </c>
      <c r="J522" s="428">
        <f t="shared" ref="J522" si="766">I522/H522</f>
        <v>0</v>
      </c>
      <c r="K522" s="424">
        <f t="shared" si="763"/>
        <v>0</v>
      </c>
      <c r="L522" s="123">
        <f t="shared" si="735"/>
        <v>0</v>
      </c>
      <c r="M522" s="122" t="e">
        <f t="shared" si="736"/>
        <v>#DIV/0!</v>
      </c>
      <c r="N522" s="424">
        <f t="shared" si="764"/>
        <v>32407.38</v>
      </c>
      <c r="O522" s="424">
        <f t="shared" si="764"/>
        <v>4951.8500000000004</v>
      </c>
      <c r="P522" s="123">
        <f t="shared" si="655"/>
        <v>0.87</v>
      </c>
      <c r="Q522" s="424">
        <f t="shared" si="688"/>
        <v>37359.230000000003</v>
      </c>
      <c r="R522" s="424">
        <f t="shared" si="689"/>
        <v>0</v>
      </c>
      <c r="S522" s="569"/>
      <c r="T522" s="38" t="b">
        <f t="shared" si="738"/>
        <v>1</v>
      </c>
      <c r="CJ522" s="38" t="b">
        <f t="shared" si="753"/>
        <v>1</v>
      </c>
      <c r="CT522" s="182">
        <f t="shared" si="656"/>
        <v>37359.230000000003</v>
      </c>
      <c r="CU522" s="38" t="b">
        <f t="shared" si="657"/>
        <v>1</v>
      </c>
    </row>
    <row r="523" spans="1:99" s="247" customFormat="1" ht="27" customHeight="1" x14ac:dyDescent="0.25">
      <c r="A523" s="485"/>
      <c r="B523" s="376" t="s">
        <v>22</v>
      </c>
      <c r="C523" s="376"/>
      <c r="D523" s="424"/>
      <c r="E523" s="424"/>
      <c r="F523" s="268"/>
      <c r="G523" s="424">
        <f t="shared" si="765"/>
        <v>0</v>
      </c>
      <c r="H523" s="424">
        <f t="shared" si="765"/>
        <v>0</v>
      </c>
      <c r="I523" s="424">
        <f t="shared" si="765"/>
        <v>0</v>
      </c>
      <c r="J523" s="496"/>
      <c r="K523" s="424">
        <f t="shared" si="763"/>
        <v>0</v>
      </c>
      <c r="L523" s="122"/>
      <c r="M523" s="122"/>
      <c r="N523" s="424">
        <f t="shared" si="764"/>
        <v>0</v>
      </c>
      <c r="O523" s="424">
        <f t="shared" si="764"/>
        <v>0</v>
      </c>
      <c r="P523" s="122" t="e">
        <f t="shared" ref="P523:P577" si="767">N523/H523</f>
        <v>#DIV/0!</v>
      </c>
      <c r="Q523" s="424">
        <f t="shared" si="688"/>
        <v>0</v>
      </c>
      <c r="R523" s="424">
        <f t="shared" si="689"/>
        <v>0</v>
      </c>
      <c r="S523" s="569"/>
      <c r="T523" s="38" t="b">
        <f t="shared" si="738"/>
        <v>1</v>
      </c>
      <c r="CJ523" s="38" t="b">
        <f t="shared" si="753"/>
        <v>1</v>
      </c>
      <c r="CT523" s="182">
        <f t="shared" ref="CT523:CT576" si="768">N523+O523</f>
        <v>0</v>
      </c>
      <c r="CU523" s="38" t="b">
        <f t="shared" ref="CU523:CU576" si="769">CT523=H523</f>
        <v>1</v>
      </c>
    </row>
    <row r="524" spans="1:99" s="247" customFormat="1" ht="27" customHeight="1" x14ac:dyDescent="0.25">
      <c r="A524" s="486"/>
      <c r="B524" s="376" t="s">
        <v>11</v>
      </c>
      <c r="C524" s="376"/>
      <c r="D524" s="424"/>
      <c r="E524" s="424"/>
      <c r="F524" s="268"/>
      <c r="G524" s="424">
        <f t="shared" si="765"/>
        <v>58891</v>
      </c>
      <c r="H524" s="424">
        <f t="shared" si="765"/>
        <v>58891</v>
      </c>
      <c r="I524" s="424">
        <f t="shared" si="765"/>
        <v>0</v>
      </c>
      <c r="J524" s="130">
        <f>I524/H524</f>
        <v>0</v>
      </c>
      <c r="K524" s="424">
        <f t="shared" si="763"/>
        <v>0</v>
      </c>
      <c r="L524" s="123">
        <f t="shared" si="735"/>
        <v>0</v>
      </c>
      <c r="M524" s="122" t="e">
        <f t="shared" si="736"/>
        <v>#DIV/0!</v>
      </c>
      <c r="N524" s="424">
        <f t="shared" si="764"/>
        <v>58891</v>
      </c>
      <c r="O524" s="424">
        <f t="shared" si="764"/>
        <v>0</v>
      </c>
      <c r="P524" s="123">
        <f t="shared" si="767"/>
        <v>1</v>
      </c>
      <c r="Q524" s="424">
        <f t="shared" si="688"/>
        <v>58891</v>
      </c>
      <c r="R524" s="424">
        <f t="shared" si="689"/>
        <v>0</v>
      </c>
      <c r="S524" s="570"/>
      <c r="T524" s="38" t="b">
        <f t="shared" si="738"/>
        <v>1</v>
      </c>
      <c r="CJ524" s="38" t="b">
        <f t="shared" si="753"/>
        <v>1</v>
      </c>
      <c r="CT524" s="182">
        <f t="shared" si="768"/>
        <v>58891</v>
      </c>
      <c r="CU524" s="38" t="b">
        <f t="shared" si="769"/>
        <v>1</v>
      </c>
    </row>
    <row r="525" spans="1:99" s="37" customFormat="1" ht="105" customHeight="1" x14ac:dyDescent="0.25">
      <c r="A525" s="173" t="s">
        <v>148</v>
      </c>
      <c r="B525" s="120" t="s">
        <v>262</v>
      </c>
      <c r="C525" s="155" t="s">
        <v>17</v>
      </c>
      <c r="D525" s="271">
        <f t="shared" ref="D525:I525" si="770">SUM(D526:D530)</f>
        <v>0</v>
      </c>
      <c r="E525" s="271">
        <f t="shared" si="770"/>
        <v>0</v>
      </c>
      <c r="F525" s="271">
        <f t="shared" si="770"/>
        <v>0</v>
      </c>
      <c r="G525" s="271">
        <f t="shared" si="770"/>
        <v>5275.18</v>
      </c>
      <c r="H525" s="271">
        <f t="shared" si="770"/>
        <v>5275.18</v>
      </c>
      <c r="I525" s="484">
        <f t="shared" si="770"/>
        <v>0</v>
      </c>
      <c r="J525" s="463">
        <f>I525/H525</f>
        <v>0</v>
      </c>
      <c r="K525" s="271">
        <f>SUM(K526:K530)</f>
        <v>0</v>
      </c>
      <c r="L525" s="121">
        <f t="shared" si="735"/>
        <v>0</v>
      </c>
      <c r="M525" s="174" t="e">
        <f t="shared" si="736"/>
        <v>#DIV/0!</v>
      </c>
      <c r="N525" s="271">
        <f>SUM(N526:N530)</f>
        <v>5275.18</v>
      </c>
      <c r="O525" s="271">
        <f t="shared" si="757"/>
        <v>0</v>
      </c>
      <c r="P525" s="121">
        <f t="shared" si="767"/>
        <v>1</v>
      </c>
      <c r="Q525" s="271">
        <f t="shared" si="688"/>
        <v>5275.18</v>
      </c>
      <c r="R525" s="271">
        <f t="shared" si="689"/>
        <v>0</v>
      </c>
      <c r="S525" s="574" t="s">
        <v>263</v>
      </c>
      <c r="T525" s="36" t="b">
        <f t="shared" si="738"/>
        <v>1</v>
      </c>
      <c r="CJ525" s="38" t="b">
        <f t="shared" si="753"/>
        <v>1</v>
      </c>
      <c r="CT525" s="182">
        <f t="shared" si="768"/>
        <v>5275.18</v>
      </c>
      <c r="CU525" s="38" t="b">
        <f t="shared" si="769"/>
        <v>1</v>
      </c>
    </row>
    <row r="526" spans="1:99" s="247" customFormat="1" ht="29.25" customHeight="1" x14ac:dyDescent="0.25">
      <c r="A526" s="485"/>
      <c r="B526" s="376" t="s">
        <v>10</v>
      </c>
      <c r="C526" s="376"/>
      <c r="D526" s="424"/>
      <c r="E526" s="424"/>
      <c r="F526" s="268"/>
      <c r="G526" s="424"/>
      <c r="H526" s="268"/>
      <c r="I526" s="425"/>
      <c r="J526" s="130"/>
      <c r="K526" s="424"/>
      <c r="L526" s="123"/>
      <c r="M526" s="154"/>
      <c r="N526" s="424"/>
      <c r="O526" s="268">
        <f t="shared" si="757"/>
        <v>0</v>
      </c>
      <c r="P526" s="122" t="e">
        <f t="shared" si="767"/>
        <v>#DIV/0!</v>
      </c>
      <c r="Q526" s="424">
        <f t="shared" si="688"/>
        <v>0</v>
      </c>
      <c r="R526" s="268">
        <f t="shared" si="689"/>
        <v>0</v>
      </c>
      <c r="S526" s="575"/>
      <c r="T526" s="38" t="b">
        <f t="shared" si="738"/>
        <v>1</v>
      </c>
      <c r="CJ526" s="38" t="b">
        <f t="shared" si="753"/>
        <v>1</v>
      </c>
      <c r="CT526" s="182">
        <f t="shared" si="768"/>
        <v>0</v>
      </c>
      <c r="CU526" s="38" t="b">
        <f t="shared" si="769"/>
        <v>1</v>
      </c>
    </row>
    <row r="527" spans="1:99" s="247" customFormat="1" ht="29.25" customHeight="1" x14ac:dyDescent="0.25">
      <c r="A527" s="485"/>
      <c r="B527" s="376" t="s">
        <v>8</v>
      </c>
      <c r="C527" s="376"/>
      <c r="D527" s="424"/>
      <c r="E527" s="424"/>
      <c r="F527" s="424"/>
      <c r="G527" s="424"/>
      <c r="H527" s="424"/>
      <c r="I527" s="425"/>
      <c r="J527" s="130"/>
      <c r="K527" s="424"/>
      <c r="L527" s="123"/>
      <c r="M527" s="154"/>
      <c r="N527" s="424"/>
      <c r="O527" s="424">
        <f t="shared" si="757"/>
        <v>0</v>
      </c>
      <c r="P527" s="122" t="e">
        <f t="shared" si="767"/>
        <v>#DIV/0!</v>
      </c>
      <c r="Q527" s="424">
        <f t="shared" si="688"/>
        <v>0</v>
      </c>
      <c r="R527" s="424">
        <f t="shared" si="689"/>
        <v>0</v>
      </c>
      <c r="S527" s="575"/>
      <c r="T527" s="38" t="b">
        <f t="shared" si="738"/>
        <v>1</v>
      </c>
      <c r="CJ527" s="38" t="b">
        <f t="shared" si="753"/>
        <v>1</v>
      </c>
      <c r="CT527" s="182">
        <f t="shared" si="768"/>
        <v>0</v>
      </c>
      <c r="CU527" s="38" t="b">
        <f t="shared" si="769"/>
        <v>1</v>
      </c>
    </row>
    <row r="528" spans="1:99" s="247" customFormat="1" ht="29.25" customHeight="1" x14ac:dyDescent="0.25">
      <c r="A528" s="485"/>
      <c r="B528" s="417" t="s">
        <v>20</v>
      </c>
      <c r="C528" s="417"/>
      <c r="D528" s="423"/>
      <c r="E528" s="423"/>
      <c r="F528" s="423"/>
      <c r="G528" s="423">
        <v>2238.1799999999998</v>
      </c>
      <c r="H528" s="423">
        <v>2238.1799999999998</v>
      </c>
      <c r="I528" s="426"/>
      <c r="J528" s="130">
        <f t="shared" ref="J528" si="771">I528/H528</f>
        <v>0</v>
      </c>
      <c r="K528" s="423"/>
      <c r="L528" s="123">
        <f t="shared" si="735"/>
        <v>0</v>
      </c>
      <c r="M528" s="154" t="e">
        <f t="shared" si="736"/>
        <v>#DIV/0!</v>
      </c>
      <c r="N528" s="423">
        <f>H528</f>
        <v>2238.1799999999998</v>
      </c>
      <c r="O528" s="423">
        <f t="shared" si="757"/>
        <v>0</v>
      </c>
      <c r="P528" s="123">
        <f t="shared" si="767"/>
        <v>1</v>
      </c>
      <c r="Q528" s="423">
        <f t="shared" si="688"/>
        <v>2238.1799999999998</v>
      </c>
      <c r="R528" s="423">
        <f t="shared" si="689"/>
        <v>0</v>
      </c>
      <c r="S528" s="575"/>
      <c r="T528" s="38" t="b">
        <f t="shared" si="738"/>
        <v>1</v>
      </c>
      <c r="CJ528" s="38" t="b">
        <f t="shared" si="753"/>
        <v>1</v>
      </c>
      <c r="CT528" s="182">
        <f t="shared" si="768"/>
        <v>2238.1799999999998</v>
      </c>
      <c r="CU528" s="38" t="b">
        <f t="shared" si="769"/>
        <v>1</v>
      </c>
    </row>
    <row r="529" spans="1:99" s="247" customFormat="1" ht="29.25" customHeight="1" x14ac:dyDescent="0.25">
      <c r="A529" s="485"/>
      <c r="B529" s="376" t="s">
        <v>22</v>
      </c>
      <c r="C529" s="376"/>
      <c r="D529" s="424"/>
      <c r="E529" s="424"/>
      <c r="F529" s="268"/>
      <c r="G529" s="424"/>
      <c r="H529" s="272"/>
      <c r="I529" s="425"/>
      <c r="J529" s="130"/>
      <c r="K529" s="424"/>
      <c r="L529" s="123"/>
      <c r="M529" s="123"/>
      <c r="N529" s="423">
        <f>H529</f>
        <v>0</v>
      </c>
      <c r="O529" s="268">
        <f t="shared" si="757"/>
        <v>0</v>
      </c>
      <c r="P529" s="122" t="e">
        <f t="shared" si="767"/>
        <v>#DIV/0!</v>
      </c>
      <c r="Q529" s="424">
        <f t="shared" si="688"/>
        <v>0</v>
      </c>
      <c r="R529" s="268">
        <f t="shared" si="689"/>
        <v>0</v>
      </c>
      <c r="S529" s="575"/>
      <c r="T529" s="38" t="b">
        <f t="shared" si="738"/>
        <v>1</v>
      </c>
      <c r="CJ529" s="38" t="b">
        <f t="shared" si="753"/>
        <v>1</v>
      </c>
      <c r="CT529" s="182">
        <f t="shared" si="768"/>
        <v>0</v>
      </c>
      <c r="CU529" s="38" t="b">
        <f t="shared" si="769"/>
        <v>1</v>
      </c>
    </row>
    <row r="530" spans="1:99" s="247" customFormat="1" ht="29.25" customHeight="1" x14ac:dyDescent="0.25">
      <c r="A530" s="486"/>
      <c r="B530" s="376" t="s">
        <v>11</v>
      </c>
      <c r="C530" s="376"/>
      <c r="D530" s="424"/>
      <c r="E530" s="424"/>
      <c r="F530" s="268"/>
      <c r="G530" s="424">
        <v>3037</v>
      </c>
      <c r="H530" s="272">
        <v>3037</v>
      </c>
      <c r="I530" s="425"/>
      <c r="J530" s="130"/>
      <c r="K530" s="424"/>
      <c r="L530" s="123"/>
      <c r="M530" s="123"/>
      <c r="N530" s="423">
        <f>H530</f>
        <v>3037</v>
      </c>
      <c r="O530" s="424">
        <f t="shared" si="757"/>
        <v>0</v>
      </c>
      <c r="P530" s="123">
        <f t="shared" si="767"/>
        <v>1</v>
      </c>
      <c r="Q530" s="424">
        <f t="shared" si="688"/>
        <v>3037</v>
      </c>
      <c r="R530" s="424">
        <f t="shared" si="689"/>
        <v>0</v>
      </c>
      <c r="S530" s="576"/>
      <c r="T530" s="38" t="b">
        <f t="shared" si="738"/>
        <v>1</v>
      </c>
      <c r="CJ530" s="38" t="b">
        <f t="shared" si="753"/>
        <v>1</v>
      </c>
      <c r="CT530" s="182">
        <f t="shared" si="768"/>
        <v>3037</v>
      </c>
      <c r="CU530" s="38" t="b">
        <f t="shared" si="769"/>
        <v>1</v>
      </c>
    </row>
    <row r="531" spans="1:99" s="498" customFormat="1" ht="216" customHeight="1" x14ac:dyDescent="0.25">
      <c r="A531" s="173" t="s">
        <v>224</v>
      </c>
      <c r="B531" s="120" t="s">
        <v>264</v>
      </c>
      <c r="C531" s="155" t="s">
        <v>17</v>
      </c>
      <c r="D531" s="271">
        <f t="shared" ref="D531:K531" si="772">SUM(D532:D536)</f>
        <v>0</v>
      </c>
      <c r="E531" s="271">
        <f t="shared" si="772"/>
        <v>0</v>
      </c>
      <c r="F531" s="271">
        <f t="shared" si="772"/>
        <v>0</v>
      </c>
      <c r="G531" s="271">
        <f t="shared" si="772"/>
        <v>33026.129999999997</v>
      </c>
      <c r="H531" s="271">
        <f t="shared" si="772"/>
        <v>33026.129999999997</v>
      </c>
      <c r="I531" s="271">
        <f t="shared" si="772"/>
        <v>0</v>
      </c>
      <c r="J531" s="463">
        <f>I531/H531</f>
        <v>0</v>
      </c>
      <c r="K531" s="271">
        <f t="shared" si="772"/>
        <v>0</v>
      </c>
      <c r="L531" s="121">
        <f t="shared" si="735"/>
        <v>0</v>
      </c>
      <c r="M531" s="174" t="e">
        <f t="shared" si="736"/>
        <v>#DIV/0!</v>
      </c>
      <c r="N531" s="271">
        <f>SUM(N532:N536)</f>
        <v>29894.06</v>
      </c>
      <c r="O531" s="271">
        <f t="shared" si="757"/>
        <v>3132.07</v>
      </c>
      <c r="P531" s="121">
        <f t="shared" si="767"/>
        <v>0.91</v>
      </c>
      <c r="Q531" s="271">
        <f t="shared" si="688"/>
        <v>33026.129999999997</v>
      </c>
      <c r="R531" s="271">
        <f t="shared" si="689"/>
        <v>0</v>
      </c>
      <c r="S531" s="574" t="s">
        <v>467</v>
      </c>
      <c r="T531" s="497" t="b">
        <f t="shared" si="738"/>
        <v>1</v>
      </c>
      <c r="CJ531" s="499" t="b">
        <f t="shared" si="753"/>
        <v>1</v>
      </c>
      <c r="CT531" s="500">
        <f t="shared" si="768"/>
        <v>33026.129999999997</v>
      </c>
      <c r="CU531" s="499" t="b">
        <f t="shared" si="769"/>
        <v>1</v>
      </c>
    </row>
    <row r="532" spans="1:99" s="503" customFormat="1" x14ac:dyDescent="0.25">
      <c r="A532" s="480"/>
      <c r="B532" s="264" t="s">
        <v>10</v>
      </c>
      <c r="C532" s="264"/>
      <c r="D532" s="279"/>
      <c r="E532" s="279"/>
      <c r="F532" s="390"/>
      <c r="G532" s="279"/>
      <c r="H532" s="390"/>
      <c r="I532" s="501"/>
      <c r="J532" s="502"/>
      <c r="K532" s="279"/>
      <c r="L532" s="149"/>
      <c r="M532" s="149"/>
      <c r="N532" s="279"/>
      <c r="O532" s="390">
        <f t="shared" si="757"/>
        <v>0</v>
      </c>
      <c r="P532" s="151" t="e">
        <f t="shared" si="767"/>
        <v>#DIV/0!</v>
      </c>
      <c r="Q532" s="279">
        <f t="shared" si="688"/>
        <v>0</v>
      </c>
      <c r="R532" s="390">
        <f t="shared" si="689"/>
        <v>0</v>
      </c>
      <c r="S532" s="575"/>
      <c r="T532" s="499" t="b">
        <f t="shared" si="738"/>
        <v>1</v>
      </c>
      <c r="CJ532" s="499" t="b">
        <f t="shared" si="753"/>
        <v>1</v>
      </c>
      <c r="CT532" s="500">
        <f t="shared" si="768"/>
        <v>0</v>
      </c>
      <c r="CU532" s="499" t="b">
        <f t="shared" si="769"/>
        <v>1</v>
      </c>
    </row>
    <row r="533" spans="1:99" s="503" customFormat="1" x14ac:dyDescent="0.25">
      <c r="A533" s="480"/>
      <c r="B533" s="153" t="s">
        <v>8</v>
      </c>
      <c r="C533" s="153"/>
      <c r="D533" s="272"/>
      <c r="E533" s="272"/>
      <c r="F533" s="272"/>
      <c r="G533" s="272"/>
      <c r="H533" s="272"/>
      <c r="I533" s="464"/>
      <c r="J533" s="169"/>
      <c r="K533" s="272"/>
      <c r="L533" s="150"/>
      <c r="M533" s="150"/>
      <c r="N533" s="272"/>
      <c r="O533" s="272">
        <f t="shared" si="757"/>
        <v>0</v>
      </c>
      <c r="P533" s="154" t="e">
        <f t="shared" si="767"/>
        <v>#DIV/0!</v>
      </c>
      <c r="Q533" s="272">
        <f t="shared" si="688"/>
        <v>0</v>
      </c>
      <c r="R533" s="272">
        <f t="shared" si="689"/>
        <v>0</v>
      </c>
      <c r="S533" s="575"/>
      <c r="T533" s="499" t="b">
        <f t="shared" si="738"/>
        <v>1</v>
      </c>
      <c r="CJ533" s="499" t="b">
        <f t="shared" si="753"/>
        <v>1</v>
      </c>
      <c r="CT533" s="500">
        <f t="shared" si="768"/>
        <v>0</v>
      </c>
      <c r="CU533" s="499" t="b">
        <f t="shared" si="769"/>
        <v>1</v>
      </c>
    </row>
    <row r="534" spans="1:99" s="503" customFormat="1" x14ac:dyDescent="0.25">
      <c r="A534" s="480"/>
      <c r="B534" s="264" t="s">
        <v>20</v>
      </c>
      <c r="C534" s="264"/>
      <c r="D534" s="279"/>
      <c r="E534" s="279"/>
      <c r="F534" s="279"/>
      <c r="G534" s="279">
        <v>33026.129999999997</v>
      </c>
      <c r="H534" s="279">
        <v>33026.129999999997</v>
      </c>
      <c r="I534" s="272"/>
      <c r="J534" s="169">
        <f>I534/H534</f>
        <v>0</v>
      </c>
      <c r="K534" s="272">
        <f>I534</f>
        <v>0</v>
      </c>
      <c r="L534" s="150">
        <f t="shared" ref="L534" si="773">K534/H534</f>
        <v>0</v>
      </c>
      <c r="M534" s="154" t="e">
        <f t="shared" ref="M534" si="774">K534/I534</f>
        <v>#DIV/0!</v>
      </c>
      <c r="N534" s="272">
        <f>H534-3132.07</f>
        <v>29894.06</v>
      </c>
      <c r="O534" s="279">
        <f t="shared" si="757"/>
        <v>3132.07</v>
      </c>
      <c r="P534" s="150">
        <f t="shared" si="767"/>
        <v>0.91</v>
      </c>
      <c r="Q534" s="279">
        <f t="shared" si="688"/>
        <v>33026.129999999997</v>
      </c>
      <c r="R534" s="279">
        <f t="shared" si="689"/>
        <v>0</v>
      </c>
      <c r="S534" s="575"/>
      <c r="T534" s="499" t="b">
        <f t="shared" si="738"/>
        <v>1</v>
      </c>
      <c r="CJ534" s="499" t="b">
        <f t="shared" si="753"/>
        <v>1</v>
      </c>
      <c r="CT534" s="500">
        <f t="shared" si="768"/>
        <v>33026.129999999997</v>
      </c>
      <c r="CU534" s="499" t="b">
        <f t="shared" si="769"/>
        <v>1</v>
      </c>
    </row>
    <row r="535" spans="1:99" s="503" customFormat="1" x14ac:dyDescent="0.25">
      <c r="A535" s="480"/>
      <c r="B535" s="153" t="s">
        <v>22</v>
      </c>
      <c r="C535" s="153"/>
      <c r="D535" s="272"/>
      <c r="E535" s="272"/>
      <c r="F535" s="375"/>
      <c r="G535" s="272"/>
      <c r="H535" s="375"/>
      <c r="I535" s="464"/>
      <c r="J535" s="169"/>
      <c r="K535" s="272"/>
      <c r="L535" s="150"/>
      <c r="M535" s="150"/>
      <c r="N535" s="272"/>
      <c r="O535" s="375">
        <f t="shared" si="757"/>
        <v>0</v>
      </c>
      <c r="P535" s="154" t="e">
        <f t="shared" si="767"/>
        <v>#DIV/0!</v>
      </c>
      <c r="Q535" s="272">
        <f t="shared" ref="Q535:Q584" si="775">H535-K535</f>
        <v>0</v>
      </c>
      <c r="R535" s="375">
        <f t="shared" ref="R535:R584" si="776">I535-K535</f>
        <v>0</v>
      </c>
      <c r="S535" s="575"/>
      <c r="T535" s="499" t="b">
        <f t="shared" si="738"/>
        <v>1</v>
      </c>
      <c r="CJ535" s="499" t="b">
        <f t="shared" si="753"/>
        <v>1</v>
      </c>
      <c r="CT535" s="500">
        <f t="shared" si="768"/>
        <v>0</v>
      </c>
      <c r="CU535" s="499" t="b">
        <f t="shared" si="769"/>
        <v>1</v>
      </c>
    </row>
    <row r="536" spans="1:99" s="503" customFormat="1" x14ac:dyDescent="0.25">
      <c r="A536" s="481"/>
      <c r="B536" s="153" t="s">
        <v>11</v>
      </c>
      <c r="C536" s="153"/>
      <c r="D536" s="272"/>
      <c r="E536" s="272"/>
      <c r="F536" s="375"/>
      <c r="G536" s="272"/>
      <c r="H536" s="272"/>
      <c r="I536" s="464"/>
      <c r="J536" s="169"/>
      <c r="K536" s="272"/>
      <c r="L536" s="150"/>
      <c r="M536" s="150"/>
      <c r="N536" s="272"/>
      <c r="O536" s="272">
        <f t="shared" si="757"/>
        <v>0</v>
      </c>
      <c r="P536" s="154" t="e">
        <f t="shared" si="767"/>
        <v>#DIV/0!</v>
      </c>
      <c r="Q536" s="272">
        <f t="shared" si="775"/>
        <v>0</v>
      </c>
      <c r="R536" s="272">
        <f t="shared" si="776"/>
        <v>0</v>
      </c>
      <c r="S536" s="576"/>
      <c r="T536" s="499" t="b">
        <f t="shared" si="738"/>
        <v>1</v>
      </c>
      <c r="CJ536" s="499" t="b">
        <f t="shared" si="753"/>
        <v>1</v>
      </c>
      <c r="CT536" s="500">
        <f t="shared" si="768"/>
        <v>0</v>
      </c>
      <c r="CU536" s="499" t="b">
        <f t="shared" si="769"/>
        <v>1</v>
      </c>
    </row>
    <row r="537" spans="1:99" s="37" customFormat="1" ht="69.75" x14ac:dyDescent="0.25">
      <c r="A537" s="173" t="s">
        <v>225</v>
      </c>
      <c r="B537" s="120" t="s">
        <v>265</v>
      </c>
      <c r="C537" s="155" t="s">
        <v>17</v>
      </c>
      <c r="D537" s="271">
        <f t="shared" ref="D537:I537" si="777">SUM(D538:D542)</f>
        <v>0</v>
      </c>
      <c r="E537" s="271">
        <f t="shared" si="777"/>
        <v>0</v>
      </c>
      <c r="F537" s="271">
        <f t="shared" si="777"/>
        <v>0</v>
      </c>
      <c r="G537" s="271">
        <f t="shared" si="777"/>
        <v>1819.78</v>
      </c>
      <c r="H537" s="271">
        <f t="shared" si="777"/>
        <v>1819.78</v>
      </c>
      <c r="I537" s="271">
        <f t="shared" si="777"/>
        <v>0</v>
      </c>
      <c r="J537" s="463">
        <f>I537/H537</f>
        <v>0</v>
      </c>
      <c r="K537" s="271">
        <f>SUM(K538:K542)</f>
        <v>0</v>
      </c>
      <c r="L537" s="121">
        <f t="shared" si="735"/>
        <v>0</v>
      </c>
      <c r="M537" s="174" t="e">
        <f>K537/I537</f>
        <v>#DIV/0!</v>
      </c>
      <c r="N537" s="271">
        <f>SUM(N538:N542)</f>
        <v>0</v>
      </c>
      <c r="O537" s="271">
        <f t="shared" si="757"/>
        <v>1819.78</v>
      </c>
      <c r="P537" s="121">
        <f t="shared" si="767"/>
        <v>0</v>
      </c>
      <c r="Q537" s="271">
        <f t="shared" si="775"/>
        <v>1819.78</v>
      </c>
      <c r="R537" s="271">
        <f t="shared" si="776"/>
        <v>0</v>
      </c>
      <c r="S537" s="574" t="s">
        <v>468</v>
      </c>
      <c r="T537" s="638"/>
      <c r="U537" s="567"/>
      <c r="V537" s="567"/>
      <c r="W537" s="567"/>
      <c r="X537" s="567"/>
      <c r="Y537" s="567"/>
      <c r="Z537" s="567"/>
      <c r="AA537" s="567"/>
      <c r="AB537" s="567"/>
      <c r="AC537" s="567"/>
      <c r="AD537" s="567"/>
      <c r="AE537" s="567"/>
      <c r="AF537" s="567"/>
      <c r="AG537" s="567"/>
      <c r="AH537" s="567"/>
      <c r="AI537" s="567"/>
      <c r="AJ537" s="567"/>
      <c r="AK537" s="567"/>
      <c r="AL537" s="567"/>
      <c r="AM537" s="567"/>
      <c r="AN537" s="567"/>
      <c r="AO537" s="567"/>
      <c r="AP537" s="567"/>
      <c r="AQ537" s="567"/>
      <c r="AR537" s="567"/>
      <c r="AS537" s="567"/>
      <c r="AT537" s="567"/>
      <c r="AU537" s="567"/>
      <c r="AV537" s="567"/>
      <c r="AW537" s="567"/>
      <c r="AX537" s="567"/>
      <c r="AY537" s="567"/>
      <c r="AZ537" s="567"/>
      <c r="BA537" s="567"/>
      <c r="BB537" s="567"/>
      <c r="BC537" s="567"/>
      <c r="BD537" s="567"/>
      <c r="BE537" s="567"/>
      <c r="BF537" s="567"/>
      <c r="BG537" s="567"/>
      <c r="BH537" s="567"/>
      <c r="BI537" s="567"/>
      <c r="BJ537" s="567"/>
      <c r="BK537" s="567"/>
      <c r="BL537" s="567"/>
      <c r="BM537" s="567"/>
      <c r="BN537" s="567"/>
      <c r="BO537" s="567"/>
      <c r="BP537" s="567"/>
      <c r="BQ537" s="567"/>
      <c r="BR537" s="567"/>
      <c r="BS537" s="567"/>
      <c r="BT537" s="567"/>
      <c r="BU537" s="567"/>
      <c r="BV537" s="567"/>
      <c r="BW537" s="567"/>
      <c r="BX537" s="567"/>
      <c r="BY537" s="567"/>
      <c r="BZ537" s="567"/>
      <c r="CA537" s="567"/>
      <c r="CB537" s="567"/>
      <c r="CC537" s="567"/>
      <c r="CD537" s="567"/>
      <c r="CE537" s="567"/>
      <c r="CF537" s="567"/>
      <c r="CG537" s="567"/>
      <c r="CJ537" s="38" t="b">
        <f t="shared" si="753"/>
        <v>1</v>
      </c>
      <c r="CT537" s="182">
        <f t="shared" si="768"/>
        <v>1819.78</v>
      </c>
      <c r="CU537" s="38" t="b">
        <f t="shared" si="769"/>
        <v>1</v>
      </c>
    </row>
    <row r="538" spans="1:99" s="247" customFormat="1" x14ac:dyDescent="0.25">
      <c r="A538" s="175"/>
      <c r="B538" s="376" t="s">
        <v>10</v>
      </c>
      <c r="C538" s="376"/>
      <c r="D538" s="424"/>
      <c r="E538" s="424"/>
      <c r="F538" s="268"/>
      <c r="G538" s="424"/>
      <c r="H538" s="268"/>
      <c r="I538" s="425"/>
      <c r="J538" s="201"/>
      <c r="K538" s="272"/>
      <c r="L538" s="150"/>
      <c r="M538" s="150"/>
      <c r="N538" s="125"/>
      <c r="O538" s="268">
        <f t="shared" si="757"/>
        <v>0</v>
      </c>
      <c r="P538" s="154" t="e">
        <f t="shared" si="767"/>
        <v>#DIV/0!</v>
      </c>
      <c r="Q538" s="424">
        <f t="shared" si="775"/>
        <v>0</v>
      </c>
      <c r="R538" s="268">
        <f t="shared" si="776"/>
        <v>0</v>
      </c>
      <c r="S538" s="575"/>
      <c r="T538" s="638"/>
      <c r="U538" s="567"/>
      <c r="V538" s="567"/>
      <c r="W538" s="567"/>
      <c r="X538" s="567"/>
      <c r="Y538" s="567"/>
      <c r="Z538" s="567"/>
      <c r="AA538" s="567"/>
      <c r="AB538" s="567"/>
      <c r="AC538" s="567"/>
      <c r="AD538" s="567"/>
      <c r="AE538" s="567"/>
      <c r="AF538" s="567"/>
      <c r="AG538" s="567"/>
      <c r="AH538" s="567"/>
      <c r="AI538" s="567"/>
      <c r="AJ538" s="567"/>
      <c r="AK538" s="567"/>
      <c r="AL538" s="567"/>
      <c r="AM538" s="567"/>
      <c r="AN538" s="567"/>
      <c r="AO538" s="567"/>
      <c r="AP538" s="567"/>
      <c r="AQ538" s="567"/>
      <c r="AR538" s="567"/>
      <c r="AS538" s="567"/>
      <c r="AT538" s="567"/>
      <c r="AU538" s="567"/>
      <c r="AV538" s="567"/>
      <c r="AW538" s="567"/>
      <c r="AX538" s="567"/>
      <c r="AY538" s="567"/>
      <c r="AZ538" s="567"/>
      <c r="BA538" s="567"/>
      <c r="BB538" s="567"/>
      <c r="BC538" s="567"/>
      <c r="BD538" s="567"/>
      <c r="BE538" s="567"/>
      <c r="BF538" s="567"/>
      <c r="BG538" s="567"/>
      <c r="BH538" s="567"/>
      <c r="BI538" s="567"/>
      <c r="BJ538" s="567"/>
      <c r="BK538" s="567"/>
      <c r="BL538" s="567"/>
      <c r="BM538" s="567"/>
      <c r="BN538" s="567"/>
      <c r="BO538" s="567"/>
      <c r="BP538" s="567"/>
      <c r="BQ538" s="567"/>
      <c r="BR538" s="567"/>
      <c r="BS538" s="567"/>
      <c r="BT538" s="567"/>
      <c r="BU538" s="567"/>
      <c r="BV538" s="567"/>
      <c r="BW538" s="567"/>
      <c r="BX538" s="567"/>
      <c r="BY538" s="567"/>
      <c r="BZ538" s="567"/>
      <c r="CA538" s="567"/>
      <c r="CB538" s="567"/>
      <c r="CC538" s="567"/>
      <c r="CD538" s="567"/>
      <c r="CE538" s="567"/>
      <c r="CF538" s="567"/>
      <c r="CG538" s="567"/>
      <c r="CJ538" s="38" t="b">
        <f t="shared" si="753"/>
        <v>1</v>
      </c>
      <c r="CT538" s="182">
        <f t="shared" si="768"/>
        <v>0</v>
      </c>
      <c r="CU538" s="38" t="b">
        <f t="shared" si="769"/>
        <v>1</v>
      </c>
    </row>
    <row r="539" spans="1:99" s="247" customFormat="1" x14ac:dyDescent="0.25">
      <c r="A539" s="175"/>
      <c r="B539" s="376" t="s">
        <v>8</v>
      </c>
      <c r="C539" s="376"/>
      <c r="D539" s="424"/>
      <c r="E539" s="424"/>
      <c r="F539" s="424"/>
      <c r="G539" s="424"/>
      <c r="H539" s="424"/>
      <c r="I539" s="424"/>
      <c r="J539" s="201" t="e">
        <f t="shared" ref="J539:J540" si="778">I539/H539</f>
        <v>#DIV/0!</v>
      </c>
      <c r="K539" s="272"/>
      <c r="L539" s="154" t="e">
        <f t="shared" ref="L539" si="779">K539/H539</f>
        <v>#DIV/0!</v>
      </c>
      <c r="M539" s="154" t="e">
        <f t="shared" ref="M539" si="780">K539/I539</f>
        <v>#DIV/0!</v>
      </c>
      <c r="N539" s="424"/>
      <c r="O539" s="424">
        <f t="shared" si="757"/>
        <v>0</v>
      </c>
      <c r="P539" s="154" t="e">
        <f t="shared" si="767"/>
        <v>#DIV/0!</v>
      </c>
      <c r="Q539" s="424">
        <f t="shared" si="775"/>
        <v>0</v>
      </c>
      <c r="R539" s="424">
        <f t="shared" si="776"/>
        <v>0</v>
      </c>
      <c r="S539" s="575"/>
      <c r="T539" s="638"/>
      <c r="U539" s="567"/>
      <c r="V539" s="567"/>
      <c r="W539" s="567"/>
      <c r="X539" s="567"/>
      <c r="Y539" s="567"/>
      <c r="Z539" s="567"/>
      <c r="AA539" s="567"/>
      <c r="AB539" s="567"/>
      <c r="AC539" s="567"/>
      <c r="AD539" s="567"/>
      <c r="AE539" s="567"/>
      <c r="AF539" s="567"/>
      <c r="AG539" s="567"/>
      <c r="AH539" s="567"/>
      <c r="AI539" s="567"/>
      <c r="AJ539" s="567"/>
      <c r="AK539" s="567"/>
      <c r="AL539" s="567"/>
      <c r="AM539" s="567"/>
      <c r="AN539" s="567"/>
      <c r="AO539" s="567"/>
      <c r="AP539" s="567"/>
      <c r="AQ539" s="567"/>
      <c r="AR539" s="567"/>
      <c r="AS539" s="567"/>
      <c r="AT539" s="567"/>
      <c r="AU539" s="567"/>
      <c r="AV539" s="567"/>
      <c r="AW539" s="567"/>
      <c r="AX539" s="567"/>
      <c r="AY539" s="567"/>
      <c r="AZ539" s="567"/>
      <c r="BA539" s="567"/>
      <c r="BB539" s="567"/>
      <c r="BC539" s="567"/>
      <c r="BD539" s="567"/>
      <c r="BE539" s="567"/>
      <c r="BF539" s="567"/>
      <c r="BG539" s="567"/>
      <c r="BH539" s="567"/>
      <c r="BI539" s="567"/>
      <c r="BJ539" s="567"/>
      <c r="BK539" s="567"/>
      <c r="BL539" s="567"/>
      <c r="BM539" s="567"/>
      <c r="BN539" s="567"/>
      <c r="BO539" s="567"/>
      <c r="BP539" s="567"/>
      <c r="BQ539" s="567"/>
      <c r="BR539" s="567"/>
      <c r="BS539" s="567"/>
      <c r="BT539" s="567"/>
      <c r="BU539" s="567"/>
      <c r="BV539" s="567"/>
      <c r="BW539" s="567"/>
      <c r="BX539" s="567"/>
      <c r="BY539" s="567"/>
      <c r="BZ539" s="567"/>
      <c r="CA539" s="567"/>
      <c r="CB539" s="567"/>
      <c r="CC539" s="567"/>
      <c r="CD539" s="567"/>
      <c r="CE539" s="567"/>
      <c r="CF539" s="567"/>
      <c r="CG539" s="567"/>
      <c r="CJ539" s="38" t="b">
        <f t="shared" si="753"/>
        <v>1</v>
      </c>
      <c r="CT539" s="182">
        <f t="shared" si="768"/>
        <v>0</v>
      </c>
      <c r="CU539" s="38" t="b">
        <f t="shared" si="769"/>
        <v>1</v>
      </c>
    </row>
    <row r="540" spans="1:99" s="247" customFormat="1" x14ac:dyDescent="0.25">
      <c r="A540" s="175"/>
      <c r="B540" s="417" t="s">
        <v>20</v>
      </c>
      <c r="C540" s="417"/>
      <c r="D540" s="423"/>
      <c r="E540" s="423"/>
      <c r="F540" s="423"/>
      <c r="G540" s="423">
        <v>1819.78</v>
      </c>
      <c r="H540" s="423">
        <v>1819.78</v>
      </c>
      <c r="I540" s="279"/>
      <c r="J540" s="169">
        <f t="shared" si="778"/>
        <v>0</v>
      </c>
      <c r="K540" s="279">
        <f>I540</f>
        <v>0</v>
      </c>
      <c r="L540" s="150">
        <f t="shared" si="735"/>
        <v>0</v>
      </c>
      <c r="M540" s="154" t="e">
        <f>K540/I540</f>
        <v>#DIV/0!</v>
      </c>
      <c r="N540" s="504"/>
      <c r="O540" s="423">
        <f t="shared" si="757"/>
        <v>1819.78</v>
      </c>
      <c r="P540" s="150">
        <f t="shared" si="767"/>
        <v>0</v>
      </c>
      <c r="Q540" s="423">
        <f t="shared" si="775"/>
        <v>1819.78</v>
      </c>
      <c r="R540" s="423">
        <f t="shared" si="776"/>
        <v>0</v>
      </c>
      <c r="S540" s="575"/>
      <c r="T540" s="638"/>
      <c r="U540" s="567"/>
      <c r="V540" s="567"/>
      <c r="W540" s="567"/>
      <c r="X540" s="567"/>
      <c r="Y540" s="567"/>
      <c r="Z540" s="567"/>
      <c r="AA540" s="567"/>
      <c r="AB540" s="567"/>
      <c r="AC540" s="567"/>
      <c r="AD540" s="567"/>
      <c r="AE540" s="567"/>
      <c r="AF540" s="567"/>
      <c r="AG540" s="567"/>
      <c r="AH540" s="567"/>
      <c r="AI540" s="567"/>
      <c r="AJ540" s="567"/>
      <c r="AK540" s="567"/>
      <c r="AL540" s="567"/>
      <c r="AM540" s="567"/>
      <c r="AN540" s="567"/>
      <c r="AO540" s="567"/>
      <c r="AP540" s="567"/>
      <c r="AQ540" s="567"/>
      <c r="AR540" s="567"/>
      <c r="AS540" s="567"/>
      <c r="AT540" s="567"/>
      <c r="AU540" s="567"/>
      <c r="AV540" s="567"/>
      <c r="AW540" s="567"/>
      <c r="AX540" s="567"/>
      <c r="AY540" s="567"/>
      <c r="AZ540" s="567"/>
      <c r="BA540" s="567"/>
      <c r="BB540" s="567"/>
      <c r="BC540" s="567"/>
      <c r="BD540" s="567"/>
      <c r="BE540" s="567"/>
      <c r="BF540" s="567"/>
      <c r="BG540" s="567"/>
      <c r="BH540" s="567"/>
      <c r="BI540" s="567"/>
      <c r="BJ540" s="567"/>
      <c r="BK540" s="567"/>
      <c r="BL540" s="567"/>
      <c r="BM540" s="567"/>
      <c r="BN540" s="567"/>
      <c r="BO540" s="567"/>
      <c r="BP540" s="567"/>
      <c r="BQ540" s="567"/>
      <c r="BR540" s="567"/>
      <c r="BS540" s="567"/>
      <c r="BT540" s="567"/>
      <c r="BU540" s="567"/>
      <c r="BV540" s="567"/>
      <c r="BW540" s="567"/>
      <c r="BX540" s="567"/>
      <c r="BY540" s="567"/>
      <c r="BZ540" s="567"/>
      <c r="CA540" s="567"/>
      <c r="CB540" s="567"/>
      <c r="CC540" s="567"/>
      <c r="CD540" s="567"/>
      <c r="CE540" s="567"/>
      <c r="CF540" s="567"/>
      <c r="CG540" s="567"/>
      <c r="CJ540" s="38" t="b">
        <f t="shared" si="753"/>
        <v>1</v>
      </c>
      <c r="CT540" s="182">
        <f t="shared" si="768"/>
        <v>1819.78</v>
      </c>
      <c r="CU540" s="38" t="b">
        <f t="shared" si="769"/>
        <v>1</v>
      </c>
    </row>
    <row r="541" spans="1:99" s="247" customFormat="1" x14ac:dyDescent="0.25">
      <c r="A541" s="175"/>
      <c r="B541" s="376" t="s">
        <v>22</v>
      </c>
      <c r="C541" s="376"/>
      <c r="D541" s="424"/>
      <c r="E541" s="424"/>
      <c r="F541" s="268"/>
      <c r="G541" s="424"/>
      <c r="H541" s="268"/>
      <c r="I541" s="425"/>
      <c r="J541" s="201"/>
      <c r="K541" s="171"/>
      <c r="L541" s="154"/>
      <c r="M541" s="122"/>
      <c r="N541" s="125"/>
      <c r="O541" s="268">
        <f t="shared" si="757"/>
        <v>0</v>
      </c>
      <c r="P541" s="154" t="e">
        <f t="shared" si="767"/>
        <v>#DIV/0!</v>
      </c>
      <c r="Q541" s="424">
        <f t="shared" si="775"/>
        <v>0</v>
      </c>
      <c r="R541" s="268">
        <f t="shared" si="776"/>
        <v>0</v>
      </c>
      <c r="S541" s="575"/>
      <c r="T541" s="638"/>
      <c r="U541" s="567"/>
      <c r="V541" s="567"/>
      <c r="W541" s="567"/>
      <c r="X541" s="567"/>
      <c r="Y541" s="567"/>
      <c r="Z541" s="567"/>
      <c r="AA541" s="567"/>
      <c r="AB541" s="567"/>
      <c r="AC541" s="567"/>
      <c r="AD541" s="567"/>
      <c r="AE541" s="567"/>
      <c r="AF541" s="567"/>
      <c r="AG541" s="567"/>
      <c r="AH541" s="567"/>
      <c r="AI541" s="567"/>
      <c r="AJ541" s="567"/>
      <c r="AK541" s="567"/>
      <c r="AL541" s="567"/>
      <c r="AM541" s="567"/>
      <c r="AN541" s="567"/>
      <c r="AO541" s="567"/>
      <c r="AP541" s="567"/>
      <c r="AQ541" s="567"/>
      <c r="AR541" s="567"/>
      <c r="AS541" s="567"/>
      <c r="AT541" s="567"/>
      <c r="AU541" s="567"/>
      <c r="AV541" s="567"/>
      <c r="AW541" s="567"/>
      <c r="AX541" s="567"/>
      <c r="AY541" s="567"/>
      <c r="AZ541" s="567"/>
      <c r="BA541" s="567"/>
      <c r="BB541" s="567"/>
      <c r="BC541" s="567"/>
      <c r="BD541" s="567"/>
      <c r="BE541" s="567"/>
      <c r="BF541" s="567"/>
      <c r="BG541" s="567"/>
      <c r="BH541" s="567"/>
      <c r="BI541" s="567"/>
      <c r="BJ541" s="567"/>
      <c r="BK541" s="567"/>
      <c r="BL541" s="567"/>
      <c r="BM541" s="567"/>
      <c r="BN541" s="567"/>
      <c r="BO541" s="567"/>
      <c r="BP541" s="567"/>
      <c r="BQ541" s="567"/>
      <c r="BR541" s="567"/>
      <c r="BS541" s="567"/>
      <c r="BT541" s="567"/>
      <c r="BU541" s="567"/>
      <c r="BV541" s="567"/>
      <c r="BW541" s="567"/>
      <c r="BX541" s="567"/>
      <c r="BY541" s="567"/>
      <c r="BZ541" s="567"/>
      <c r="CA541" s="567"/>
      <c r="CB541" s="567"/>
      <c r="CC541" s="567"/>
      <c r="CD541" s="567"/>
      <c r="CE541" s="567"/>
      <c r="CF541" s="567"/>
      <c r="CG541" s="567"/>
      <c r="CJ541" s="38" t="b">
        <f t="shared" si="753"/>
        <v>1</v>
      </c>
      <c r="CT541" s="182">
        <f t="shared" si="768"/>
        <v>0</v>
      </c>
      <c r="CU541" s="38" t="b">
        <f t="shared" si="769"/>
        <v>1</v>
      </c>
    </row>
    <row r="542" spans="1:99" s="247" customFormat="1" x14ac:dyDescent="0.25">
      <c r="A542" s="176"/>
      <c r="B542" s="376" t="s">
        <v>11</v>
      </c>
      <c r="C542" s="376"/>
      <c r="D542" s="424"/>
      <c r="E542" s="424"/>
      <c r="F542" s="268"/>
      <c r="G542" s="424"/>
      <c r="H542" s="424"/>
      <c r="I542" s="425"/>
      <c r="J542" s="129"/>
      <c r="K542" s="125"/>
      <c r="L542" s="122"/>
      <c r="M542" s="122"/>
      <c r="N542" s="125"/>
      <c r="O542" s="424">
        <f t="shared" si="757"/>
        <v>0</v>
      </c>
      <c r="P542" s="122" t="e">
        <f t="shared" si="767"/>
        <v>#DIV/0!</v>
      </c>
      <c r="Q542" s="424">
        <f t="shared" si="775"/>
        <v>0</v>
      </c>
      <c r="R542" s="424">
        <f t="shared" si="776"/>
        <v>0</v>
      </c>
      <c r="S542" s="576"/>
      <c r="T542" s="638"/>
      <c r="U542" s="567"/>
      <c r="V542" s="567"/>
      <c r="W542" s="567"/>
      <c r="X542" s="567"/>
      <c r="Y542" s="567"/>
      <c r="Z542" s="567"/>
      <c r="AA542" s="567"/>
      <c r="AB542" s="567"/>
      <c r="AC542" s="567"/>
      <c r="AD542" s="567"/>
      <c r="AE542" s="567"/>
      <c r="AF542" s="567"/>
      <c r="AG542" s="567"/>
      <c r="AH542" s="567"/>
      <c r="AI542" s="567"/>
      <c r="AJ542" s="567"/>
      <c r="AK542" s="567"/>
      <c r="AL542" s="567"/>
      <c r="AM542" s="567"/>
      <c r="AN542" s="567"/>
      <c r="AO542" s="567"/>
      <c r="AP542" s="567"/>
      <c r="AQ542" s="567"/>
      <c r="AR542" s="567"/>
      <c r="AS542" s="567"/>
      <c r="AT542" s="567"/>
      <c r="AU542" s="567"/>
      <c r="AV542" s="567"/>
      <c r="AW542" s="567"/>
      <c r="AX542" s="567"/>
      <c r="AY542" s="567"/>
      <c r="AZ542" s="567"/>
      <c r="BA542" s="567"/>
      <c r="BB542" s="567"/>
      <c r="BC542" s="567"/>
      <c r="BD542" s="567"/>
      <c r="BE542" s="567"/>
      <c r="BF542" s="567"/>
      <c r="BG542" s="567"/>
      <c r="BH542" s="567"/>
      <c r="BI542" s="567"/>
      <c r="BJ542" s="567"/>
      <c r="BK542" s="567"/>
      <c r="BL542" s="567"/>
      <c r="BM542" s="567"/>
      <c r="BN542" s="567"/>
      <c r="BO542" s="567"/>
      <c r="BP542" s="567"/>
      <c r="BQ542" s="567"/>
      <c r="BR542" s="567"/>
      <c r="BS542" s="567"/>
      <c r="BT542" s="567"/>
      <c r="BU542" s="567"/>
      <c r="BV542" s="567"/>
      <c r="BW542" s="567"/>
      <c r="BX542" s="567"/>
      <c r="BY542" s="567"/>
      <c r="BZ542" s="567"/>
      <c r="CA542" s="567"/>
      <c r="CB542" s="567"/>
      <c r="CC542" s="567"/>
      <c r="CD542" s="567"/>
      <c r="CE542" s="567"/>
      <c r="CF542" s="567"/>
      <c r="CG542" s="567"/>
      <c r="CJ542" s="38" t="b">
        <f t="shared" si="753"/>
        <v>1</v>
      </c>
      <c r="CT542" s="182">
        <f t="shared" si="768"/>
        <v>0</v>
      </c>
      <c r="CU542" s="38" t="b">
        <f t="shared" si="769"/>
        <v>1</v>
      </c>
    </row>
    <row r="543" spans="1:99" s="37" customFormat="1" ht="46.5" x14ac:dyDescent="0.25">
      <c r="A543" s="173" t="s">
        <v>337</v>
      </c>
      <c r="B543" s="120" t="s">
        <v>79</v>
      </c>
      <c r="C543" s="155" t="s">
        <v>17</v>
      </c>
      <c r="D543" s="271">
        <f t="shared" ref="D543:I543" si="781">SUM(D544:D548)</f>
        <v>0</v>
      </c>
      <c r="E543" s="271">
        <f t="shared" si="781"/>
        <v>0</v>
      </c>
      <c r="F543" s="271">
        <f t="shared" si="781"/>
        <v>0</v>
      </c>
      <c r="G543" s="271">
        <f t="shared" si="781"/>
        <v>11520</v>
      </c>
      <c r="H543" s="271">
        <f t="shared" si="781"/>
        <v>11520</v>
      </c>
      <c r="I543" s="484">
        <f t="shared" si="781"/>
        <v>0</v>
      </c>
      <c r="J543" s="463">
        <f>I543/H543</f>
        <v>0</v>
      </c>
      <c r="K543" s="271">
        <f>SUM(K544:K548)</f>
        <v>0</v>
      </c>
      <c r="L543" s="121">
        <f t="shared" si="735"/>
        <v>0</v>
      </c>
      <c r="M543" s="174" t="e">
        <f t="shared" ref="M543:M570" si="782">K543/I543</f>
        <v>#DIV/0!</v>
      </c>
      <c r="N543" s="271">
        <f>SUM(N544:N548)</f>
        <v>11520</v>
      </c>
      <c r="O543" s="271">
        <f t="shared" si="757"/>
        <v>0</v>
      </c>
      <c r="P543" s="121">
        <f t="shared" si="767"/>
        <v>1</v>
      </c>
      <c r="Q543" s="271">
        <f t="shared" si="775"/>
        <v>11520</v>
      </c>
      <c r="R543" s="271">
        <f t="shared" si="776"/>
        <v>0</v>
      </c>
      <c r="S543" s="568" t="s">
        <v>441</v>
      </c>
      <c r="T543" s="655"/>
      <c r="U543" s="588"/>
      <c r="V543" s="588"/>
      <c r="W543" s="588"/>
      <c r="X543" s="588"/>
      <c r="Y543" s="588"/>
      <c r="Z543" s="588"/>
      <c r="AA543" s="588"/>
      <c r="AB543" s="588"/>
      <c r="AC543" s="588"/>
      <c r="AD543" s="588"/>
      <c r="AE543" s="588"/>
      <c r="AF543" s="588"/>
      <c r="AG543" s="588"/>
      <c r="AH543" s="588"/>
      <c r="AI543" s="588"/>
      <c r="AJ543" s="588"/>
      <c r="AK543" s="588"/>
      <c r="AL543" s="588"/>
      <c r="AM543" s="588"/>
      <c r="AN543" s="588"/>
      <c r="AO543" s="588"/>
      <c r="AP543" s="588"/>
      <c r="AQ543" s="588"/>
      <c r="AR543" s="588"/>
      <c r="AS543" s="588"/>
      <c r="AT543" s="588"/>
      <c r="AU543" s="588"/>
      <c r="AV543" s="588"/>
      <c r="AW543" s="588"/>
      <c r="AX543" s="588"/>
      <c r="AY543" s="588"/>
      <c r="AZ543" s="588"/>
      <c r="BA543" s="588"/>
      <c r="BB543" s="588"/>
      <c r="BC543" s="588"/>
      <c r="BD543" s="588"/>
      <c r="BE543" s="588"/>
      <c r="BF543" s="588"/>
      <c r="BG543" s="588"/>
      <c r="BH543" s="588"/>
      <c r="BI543" s="588"/>
      <c r="BJ543" s="588"/>
      <c r="BK543" s="588"/>
      <c r="BL543" s="588"/>
      <c r="BM543" s="588"/>
      <c r="BN543" s="588"/>
      <c r="BO543" s="588"/>
      <c r="BP543" s="588"/>
      <c r="BQ543" s="588"/>
      <c r="BR543" s="588"/>
      <c r="BS543" s="588"/>
      <c r="BT543" s="588"/>
      <c r="BU543" s="588"/>
      <c r="BV543" s="588"/>
      <c r="BW543" s="588"/>
      <c r="BX543" s="588"/>
      <c r="BY543" s="588"/>
      <c r="BZ543" s="588"/>
      <c r="CA543" s="588"/>
      <c r="CB543" s="588"/>
      <c r="CC543" s="588"/>
      <c r="CD543" s="588"/>
      <c r="CE543" s="588"/>
      <c r="CF543" s="588"/>
      <c r="CG543" s="588"/>
      <c r="CJ543" s="38" t="b">
        <f t="shared" si="753"/>
        <v>1</v>
      </c>
      <c r="CT543" s="182">
        <f t="shared" si="768"/>
        <v>11520</v>
      </c>
      <c r="CU543" s="38" t="b">
        <f t="shared" si="769"/>
        <v>1</v>
      </c>
    </row>
    <row r="544" spans="1:99" s="247" customFormat="1" ht="30.75" customHeight="1" x14ac:dyDescent="0.25">
      <c r="A544" s="175"/>
      <c r="B544" s="553" t="s">
        <v>10</v>
      </c>
      <c r="C544" s="553"/>
      <c r="D544" s="547"/>
      <c r="E544" s="547"/>
      <c r="F544" s="268"/>
      <c r="G544" s="547"/>
      <c r="H544" s="268"/>
      <c r="I544" s="548"/>
      <c r="J544" s="129"/>
      <c r="K544" s="547"/>
      <c r="L544" s="122"/>
      <c r="M544" s="154"/>
      <c r="N544" s="547"/>
      <c r="O544" s="268">
        <f t="shared" si="757"/>
        <v>0</v>
      </c>
      <c r="P544" s="122" t="e">
        <f t="shared" si="767"/>
        <v>#DIV/0!</v>
      </c>
      <c r="Q544" s="547">
        <f t="shared" si="775"/>
        <v>0</v>
      </c>
      <c r="R544" s="268">
        <f t="shared" si="776"/>
        <v>0</v>
      </c>
      <c r="S544" s="569"/>
      <c r="T544" s="655"/>
      <c r="U544" s="588"/>
      <c r="V544" s="588"/>
      <c r="W544" s="588"/>
      <c r="X544" s="588"/>
      <c r="Y544" s="588"/>
      <c r="Z544" s="588"/>
      <c r="AA544" s="588"/>
      <c r="AB544" s="588"/>
      <c r="AC544" s="588"/>
      <c r="AD544" s="588"/>
      <c r="AE544" s="588"/>
      <c r="AF544" s="588"/>
      <c r="AG544" s="588"/>
      <c r="AH544" s="588"/>
      <c r="AI544" s="588"/>
      <c r="AJ544" s="588"/>
      <c r="AK544" s="588"/>
      <c r="AL544" s="588"/>
      <c r="AM544" s="588"/>
      <c r="AN544" s="588"/>
      <c r="AO544" s="588"/>
      <c r="AP544" s="588"/>
      <c r="AQ544" s="588"/>
      <c r="AR544" s="588"/>
      <c r="AS544" s="588"/>
      <c r="AT544" s="588"/>
      <c r="AU544" s="588"/>
      <c r="AV544" s="588"/>
      <c r="AW544" s="588"/>
      <c r="AX544" s="588"/>
      <c r="AY544" s="588"/>
      <c r="AZ544" s="588"/>
      <c r="BA544" s="588"/>
      <c r="BB544" s="588"/>
      <c r="BC544" s="588"/>
      <c r="BD544" s="588"/>
      <c r="BE544" s="588"/>
      <c r="BF544" s="588"/>
      <c r="BG544" s="588"/>
      <c r="BH544" s="588"/>
      <c r="BI544" s="588"/>
      <c r="BJ544" s="588"/>
      <c r="BK544" s="588"/>
      <c r="BL544" s="588"/>
      <c r="BM544" s="588"/>
      <c r="BN544" s="588"/>
      <c r="BO544" s="588"/>
      <c r="BP544" s="588"/>
      <c r="BQ544" s="588"/>
      <c r="BR544" s="588"/>
      <c r="BS544" s="588"/>
      <c r="BT544" s="588"/>
      <c r="BU544" s="588"/>
      <c r="BV544" s="588"/>
      <c r="BW544" s="588"/>
      <c r="BX544" s="588"/>
      <c r="BY544" s="588"/>
      <c r="BZ544" s="588"/>
      <c r="CA544" s="588"/>
      <c r="CB544" s="588"/>
      <c r="CC544" s="588"/>
      <c r="CD544" s="588"/>
      <c r="CE544" s="588"/>
      <c r="CF544" s="588"/>
      <c r="CG544" s="588"/>
      <c r="CJ544" s="38" t="b">
        <f t="shared" si="753"/>
        <v>1</v>
      </c>
      <c r="CT544" s="182">
        <f t="shared" si="768"/>
        <v>0</v>
      </c>
      <c r="CU544" s="38" t="b">
        <f t="shared" si="769"/>
        <v>1</v>
      </c>
    </row>
    <row r="545" spans="1:99" s="247" customFormat="1" ht="30.75" customHeight="1" x14ac:dyDescent="0.25">
      <c r="A545" s="175"/>
      <c r="B545" s="553" t="s">
        <v>8</v>
      </c>
      <c r="C545" s="553"/>
      <c r="D545" s="547"/>
      <c r="E545" s="547"/>
      <c r="F545" s="547"/>
      <c r="G545" s="547"/>
      <c r="H545" s="547"/>
      <c r="I545" s="548"/>
      <c r="J545" s="129"/>
      <c r="K545" s="547"/>
      <c r="L545" s="122"/>
      <c r="M545" s="154"/>
      <c r="N545" s="547"/>
      <c r="O545" s="547">
        <f t="shared" si="757"/>
        <v>0</v>
      </c>
      <c r="P545" s="122" t="e">
        <f t="shared" si="767"/>
        <v>#DIV/0!</v>
      </c>
      <c r="Q545" s="547">
        <f t="shared" si="775"/>
        <v>0</v>
      </c>
      <c r="R545" s="547">
        <f t="shared" si="776"/>
        <v>0</v>
      </c>
      <c r="S545" s="569"/>
      <c r="T545" s="655"/>
      <c r="U545" s="588"/>
      <c r="V545" s="588"/>
      <c r="W545" s="588"/>
      <c r="X545" s="588"/>
      <c r="Y545" s="588"/>
      <c r="Z545" s="588"/>
      <c r="AA545" s="588"/>
      <c r="AB545" s="588"/>
      <c r="AC545" s="588"/>
      <c r="AD545" s="588"/>
      <c r="AE545" s="588"/>
      <c r="AF545" s="588"/>
      <c r="AG545" s="588"/>
      <c r="AH545" s="588"/>
      <c r="AI545" s="588"/>
      <c r="AJ545" s="588"/>
      <c r="AK545" s="588"/>
      <c r="AL545" s="588"/>
      <c r="AM545" s="588"/>
      <c r="AN545" s="588"/>
      <c r="AO545" s="588"/>
      <c r="AP545" s="588"/>
      <c r="AQ545" s="588"/>
      <c r="AR545" s="588"/>
      <c r="AS545" s="588"/>
      <c r="AT545" s="588"/>
      <c r="AU545" s="588"/>
      <c r="AV545" s="588"/>
      <c r="AW545" s="588"/>
      <c r="AX545" s="588"/>
      <c r="AY545" s="588"/>
      <c r="AZ545" s="588"/>
      <c r="BA545" s="588"/>
      <c r="BB545" s="588"/>
      <c r="BC545" s="588"/>
      <c r="BD545" s="588"/>
      <c r="BE545" s="588"/>
      <c r="BF545" s="588"/>
      <c r="BG545" s="588"/>
      <c r="BH545" s="588"/>
      <c r="BI545" s="588"/>
      <c r="BJ545" s="588"/>
      <c r="BK545" s="588"/>
      <c r="BL545" s="588"/>
      <c r="BM545" s="588"/>
      <c r="BN545" s="588"/>
      <c r="BO545" s="588"/>
      <c r="BP545" s="588"/>
      <c r="BQ545" s="588"/>
      <c r="BR545" s="588"/>
      <c r="BS545" s="588"/>
      <c r="BT545" s="588"/>
      <c r="BU545" s="588"/>
      <c r="BV545" s="588"/>
      <c r="BW545" s="588"/>
      <c r="BX545" s="588"/>
      <c r="BY545" s="588"/>
      <c r="BZ545" s="588"/>
      <c r="CA545" s="588"/>
      <c r="CB545" s="588"/>
      <c r="CC545" s="588"/>
      <c r="CD545" s="588"/>
      <c r="CE545" s="588"/>
      <c r="CF545" s="588"/>
      <c r="CG545" s="588"/>
      <c r="CJ545" s="38" t="b">
        <f t="shared" si="753"/>
        <v>1</v>
      </c>
      <c r="CT545" s="182">
        <f t="shared" si="768"/>
        <v>0</v>
      </c>
      <c r="CU545" s="38" t="b">
        <f t="shared" si="769"/>
        <v>1</v>
      </c>
    </row>
    <row r="546" spans="1:99" s="247" customFormat="1" ht="30.75" customHeight="1" x14ac:dyDescent="0.25">
      <c r="A546" s="175"/>
      <c r="B546" s="541" t="s">
        <v>20</v>
      </c>
      <c r="C546" s="541"/>
      <c r="D546" s="546"/>
      <c r="E546" s="546"/>
      <c r="F546" s="546"/>
      <c r="G546" s="546"/>
      <c r="H546" s="546"/>
      <c r="I546" s="549"/>
      <c r="J546" s="129"/>
      <c r="K546" s="546"/>
      <c r="L546" s="122"/>
      <c r="M546" s="154"/>
      <c r="N546" s="546"/>
      <c r="O546" s="546">
        <f t="shared" si="757"/>
        <v>0</v>
      </c>
      <c r="P546" s="122" t="e">
        <f t="shared" si="767"/>
        <v>#DIV/0!</v>
      </c>
      <c r="Q546" s="546">
        <f t="shared" si="775"/>
        <v>0</v>
      </c>
      <c r="R546" s="546">
        <f t="shared" si="776"/>
        <v>0</v>
      </c>
      <c r="S546" s="569"/>
      <c r="T546" s="655"/>
      <c r="U546" s="588"/>
      <c r="V546" s="588"/>
      <c r="W546" s="588"/>
      <c r="X546" s="588"/>
      <c r="Y546" s="588"/>
      <c r="Z546" s="588"/>
      <c r="AA546" s="588"/>
      <c r="AB546" s="588"/>
      <c r="AC546" s="588"/>
      <c r="AD546" s="588"/>
      <c r="AE546" s="588"/>
      <c r="AF546" s="588"/>
      <c r="AG546" s="588"/>
      <c r="AH546" s="588"/>
      <c r="AI546" s="588"/>
      <c r="AJ546" s="588"/>
      <c r="AK546" s="588"/>
      <c r="AL546" s="588"/>
      <c r="AM546" s="588"/>
      <c r="AN546" s="588"/>
      <c r="AO546" s="588"/>
      <c r="AP546" s="588"/>
      <c r="AQ546" s="588"/>
      <c r="AR546" s="588"/>
      <c r="AS546" s="588"/>
      <c r="AT546" s="588"/>
      <c r="AU546" s="588"/>
      <c r="AV546" s="588"/>
      <c r="AW546" s="588"/>
      <c r="AX546" s="588"/>
      <c r="AY546" s="588"/>
      <c r="AZ546" s="588"/>
      <c r="BA546" s="588"/>
      <c r="BB546" s="588"/>
      <c r="BC546" s="588"/>
      <c r="BD546" s="588"/>
      <c r="BE546" s="588"/>
      <c r="BF546" s="588"/>
      <c r="BG546" s="588"/>
      <c r="BH546" s="588"/>
      <c r="BI546" s="588"/>
      <c r="BJ546" s="588"/>
      <c r="BK546" s="588"/>
      <c r="BL546" s="588"/>
      <c r="BM546" s="588"/>
      <c r="BN546" s="588"/>
      <c r="BO546" s="588"/>
      <c r="BP546" s="588"/>
      <c r="BQ546" s="588"/>
      <c r="BR546" s="588"/>
      <c r="BS546" s="588"/>
      <c r="BT546" s="588"/>
      <c r="BU546" s="588"/>
      <c r="BV546" s="588"/>
      <c r="BW546" s="588"/>
      <c r="BX546" s="588"/>
      <c r="BY546" s="588"/>
      <c r="BZ546" s="588"/>
      <c r="CA546" s="588"/>
      <c r="CB546" s="588"/>
      <c r="CC546" s="588"/>
      <c r="CD546" s="588"/>
      <c r="CE546" s="588"/>
      <c r="CF546" s="588"/>
      <c r="CG546" s="588"/>
      <c r="CJ546" s="38" t="b">
        <f t="shared" si="753"/>
        <v>1</v>
      </c>
      <c r="CT546" s="182">
        <f t="shared" si="768"/>
        <v>0</v>
      </c>
      <c r="CU546" s="38" t="b">
        <f t="shared" si="769"/>
        <v>1</v>
      </c>
    </row>
    <row r="547" spans="1:99" s="247" customFormat="1" ht="30.75" customHeight="1" x14ac:dyDescent="0.25">
      <c r="A547" s="175"/>
      <c r="B547" s="553" t="s">
        <v>22</v>
      </c>
      <c r="C547" s="553"/>
      <c r="D547" s="547"/>
      <c r="E547" s="547"/>
      <c r="F547" s="268"/>
      <c r="G547" s="547"/>
      <c r="H547" s="268"/>
      <c r="I547" s="548"/>
      <c r="J547" s="129"/>
      <c r="K547" s="547"/>
      <c r="L547" s="122"/>
      <c r="M547" s="154"/>
      <c r="N547" s="547"/>
      <c r="O547" s="268">
        <f t="shared" si="757"/>
        <v>0</v>
      </c>
      <c r="P547" s="122" t="e">
        <f t="shared" si="767"/>
        <v>#DIV/0!</v>
      </c>
      <c r="Q547" s="547">
        <f t="shared" si="775"/>
        <v>0</v>
      </c>
      <c r="R547" s="268">
        <f t="shared" si="776"/>
        <v>0</v>
      </c>
      <c r="S547" s="569"/>
      <c r="T547" s="655"/>
      <c r="U547" s="588"/>
      <c r="V547" s="588"/>
      <c r="W547" s="588"/>
      <c r="X547" s="588"/>
      <c r="Y547" s="588"/>
      <c r="Z547" s="588"/>
      <c r="AA547" s="588"/>
      <c r="AB547" s="588"/>
      <c r="AC547" s="588"/>
      <c r="AD547" s="588"/>
      <c r="AE547" s="588"/>
      <c r="AF547" s="588"/>
      <c r="AG547" s="588"/>
      <c r="AH547" s="588"/>
      <c r="AI547" s="588"/>
      <c r="AJ547" s="588"/>
      <c r="AK547" s="588"/>
      <c r="AL547" s="588"/>
      <c r="AM547" s="588"/>
      <c r="AN547" s="588"/>
      <c r="AO547" s="588"/>
      <c r="AP547" s="588"/>
      <c r="AQ547" s="588"/>
      <c r="AR547" s="588"/>
      <c r="AS547" s="588"/>
      <c r="AT547" s="588"/>
      <c r="AU547" s="588"/>
      <c r="AV547" s="588"/>
      <c r="AW547" s="588"/>
      <c r="AX547" s="588"/>
      <c r="AY547" s="588"/>
      <c r="AZ547" s="588"/>
      <c r="BA547" s="588"/>
      <c r="BB547" s="588"/>
      <c r="BC547" s="588"/>
      <c r="BD547" s="588"/>
      <c r="BE547" s="588"/>
      <c r="BF547" s="588"/>
      <c r="BG547" s="588"/>
      <c r="BH547" s="588"/>
      <c r="BI547" s="588"/>
      <c r="BJ547" s="588"/>
      <c r="BK547" s="588"/>
      <c r="BL547" s="588"/>
      <c r="BM547" s="588"/>
      <c r="BN547" s="588"/>
      <c r="BO547" s="588"/>
      <c r="BP547" s="588"/>
      <c r="BQ547" s="588"/>
      <c r="BR547" s="588"/>
      <c r="BS547" s="588"/>
      <c r="BT547" s="588"/>
      <c r="BU547" s="588"/>
      <c r="BV547" s="588"/>
      <c r="BW547" s="588"/>
      <c r="BX547" s="588"/>
      <c r="BY547" s="588"/>
      <c r="BZ547" s="588"/>
      <c r="CA547" s="588"/>
      <c r="CB547" s="588"/>
      <c r="CC547" s="588"/>
      <c r="CD547" s="588"/>
      <c r="CE547" s="588"/>
      <c r="CF547" s="588"/>
      <c r="CG547" s="588"/>
      <c r="CJ547" s="38" t="b">
        <f t="shared" si="753"/>
        <v>1</v>
      </c>
      <c r="CT547" s="182">
        <f t="shared" si="768"/>
        <v>0</v>
      </c>
      <c r="CU547" s="38" t="b">
        <f t="shared" si="769"/>
        <v>1</v>
      </c>
    </row>
    <row r="548" spans="1:99" s="247" customFormat="1" ht="30.75" customHeight="1" x14ac:dyDescent="0.25">
      <c r="A548" s="176"/>
      <c r="B548" s="553" t="s">
        <v>11</v>
      </c>
      <c r="C548" s="553"/>
      <c r="D548" s="547"/>
      <c r="E548" s="547"/>
      <c r="F548" s="268"/>
      <c r="G548" s="547">
        <v>11520</v>
      </c>
      <c r="H548" s="547">
        <v>11520</v>
      </c>
      <c r="I548" s="547"/>
      <c r="J548" s="130">
        <f>I548/H548</f>
        <v>0</v>
      </c>
      <c r="K548" s="547">
        <f>I548</f>
        <v>0</v>
      </c>
      <c r="L548" s="123">
        <f t="shared" si="735"/>
        <v>0</v>
      </c>
      <c r="M548" s="154" t="e">
        <f t="shared" si="782"/>
        <v>#DIV/0!</v>
      </c>
      <c r="N548" s="547">
        <f>H548</f>
        <v>11520</v>
      </c>
      <c r="O548" s="547">
        <f t="shared" si="757"/>
        <v>0</v>
      </c>
      <c r="P548" s="123">
        <f t="shared" si="767"/>
        <v>1</v>
      </c>
      <c r="Q548" s="547">
        <f t="shared" si="775"/>
        <v>11520</v>
      </c>
      <c r="R548" s="547">
        <f t="shared" si="776"/>
        <v>0</v>
      </c>
      <c r="S548" s="570"/>
      <c r="T548" s="655"/>
      <c r="U548" s="588"/>
      <c r="V548" s="588"/>
      <c r="W548" s="588"/>
      <c r="X548" s="588"/>
      <c r="Y548" s="588"/>
      <c r="Z548" s="588"/>
      <c r="AA548" s="588"/>
      <c r="AB548" s="588"/>
      <c r="AC548" s="588"/>
      <c r="AD548" s="588"/>
      <c r="AE548" s="588"/>
      <c r="AF548" s="588"/>
      <c r="AG548" s="588"/>
      <c r="AH548" s="588"/>
      <c r="AI548" s="588"/>
      <c r="AJ548" s="588"/>
      <c r="AK548" s="588"/>
      <c r="AL548" s="588"/>
      <c r="AM548" s="588"/>
      <c r="AN548" s="588"/>
      <c r="AO548" s="588"/>
      <c r="AP548" s="588"/>
      <c r="AQ548" s="588"/>
      <c r="AR548" s="588"/>
      <c r="AS548" s="588"/>
      <c r="AT548" s="588"/>
      <c r="AU548" s="588"/>
      <c r="AV548" s="588"/>
      <c r="AW548" s="588"/>
      <c r="AX548" s="588"/>
      <c r="AY548" s="588"/>
      <c r="AZ548" s="588"/>
      <c r="BA548" s="588"/>
      <c r="BB548" s="588"/>
      <c r="BC548" s="588"/>
      <c r="BD548" s="588"/>
      <c r="BE548" s="588"/>
      <c r="BF548" s="588"/>
      <c r="BG548" s="588"/>
      <c r="BH548" s="588"/>
      <c r="BI548" s="588"/>
      <c r="BJ548" s="588"/>
      <c r="BK548" s="588"/>
      <c r="BL548" s="588"/>
      <c r="BM548" s="588"/>
      <c r="BN548" s="588"/>
      <c r="BO548" s="588"/>
      <c r="BP548" s="588"/>
      <c r="BQ548" s="588"/>
      <c r="BR548" s="588"/>
      <c r="BS548" s="588"/>
      <c r="BT548" s="588"/>
      <c r="BU548" s="588"/>
      <c r="BV548" s="588"/>
      <c r="BW548" s="588"/>
      <c r="BX548" s="588"/>
      <c r="BY548" s="588"/>
      <c r="BZ548" s="588"/>
      <c r="CA548" s="588"/>
      <c r="CB548" s="588"/>
      <c r="CC548" s="588"/>
      <c r="CD548" s="588"/>
      <c r="CE548" s="588"/>
      <c r="CF548" s="588"/>
      <c r="CG548" s="588"/>
      <c r="CJ548" s="38" t="b">
        <f t="shared" si="753"/>
        <v>1</v>
      </c>
      <c r="CT548" s="182">
        <f t="shared" si="768"/>
        <v>11520</v>
      </c>
      <c r="CU548" s="38" t="b">
        <f t="shared" si="769"/>
        <v>1</v>
      </c>
    </row>
    <row r="549" spans="1:99" s="37" customFormat="1" ht="46.5" x14ac:dyDescent="0.25">
      <c r="A549" s="173" t="s">
        <v>226</v>
      </c>
      <c r="B549" s="120" t="s">
        <v>215</v>
      </c>
      <c r="C549" s="155" t="s">
        <v>17</v>
      </c>
      <c r="D549" s="271">
        <f t="shared" ref="D549:I549" si="783">SUM(D550:D554)</f>
        <v>0</v>
      </c>
      <c r="E549" s="271">
        <f t="shared" si="783"/>
        <v>0</v>
      </c>
      <c r="F549" s="271">
        <f t="shared" si="783"/>
        <v>0</v>
      </c>
      <c r="G549" s="271">
        <f t="shared" si="783"/>
        <v>2452</v>
      </c>
      <c r="H549" s="271">
        <f t="shared" si="783"/>
        <v>2452</v>
      </c>
      <c r="I549" s="484">
        <f t="shared" si="783"/>
        <v>0</v>
      </c>
      <c r="J549" s="463">
        <f>I549/H549</f>
        <v>0</v>
      </c>
      <c r="K549" s="271">
        <f>SUM(K550:K554)</f>
        <v>0</v>
      </c>
      <c r="L549" s="121">
        <f t="shared" si="735"/>
        <v>0</v>
      </c>
      <c r="M549" s="309" t="e">
        <f t="shared" si="782"/>
        <v>#DIV/0!</v>
      </c>
      <c r="N549" s="271">
        <f>SUM(N550:N554)</f>
        <v>2452</v>
      </c>
      <c r="O549" s="271">
        <f t="shared" si="757"/>
        <v>0</v>
      </c>
      <c r="P549" s="121">
        <f t="shared" si="767"/>
        <v>1</v>
      </c>
      <c r="Q549" s="271">
        <f t="shared" si="775"/>
        <v>2452</v>
      </c>
      <c r="R549" s="271">
        <f t="shared" si="776"/>
        <v>0</v>
      </c>
      <c r="S549" s="574" t="s">
        <v>442</v>
      </c>
      <c r="T549" s="36" t="b">
        <f t="shared" ref="T549:T554" si="784">H561-K561=Q561</f>
        <v>1</v>
      </c>
      <c r="CJ549" s="38" t="b">
        <f t="shared" si="753"/>
        <v>1</v>
      </c>
      <c r="CT549" s="182">
        <f t="shared" si="768"/>
        <v>2452</v>
      </c>
      <c r="CU549" s="38" t="b">
        <f t="shared" si="769"/>
        <v>1</v>
      </c>
    </row>
    <row r="550" spans="1:99" s="247" customFormat="1" ht="34.5" customHeight="1" x14ac:dyDescent="0.25">
      <c r="A550" s="175"/>
      <c r="B550" s="376" t="s">
        <v>10</v>
      </c>
      <c r="C550" s="376"/>
      <c r="D550" s="424"/>
      <c r="E550" s="424"/>
      <c r="F550" s="268"/>
      <c r="G550" s="424"/>
      <c r="H550" s="268"/>
      <c r="I550" s="425"/>
      <c r="J550" s="129"/>
      <c r="K550" s="424"/>
      <c r="L550" s="122"/>
      <c r="M550" s="122"/>
      <c r="N550" s="424"/>
      <c r="O550" s="268">
        <f t="shared" si="757"/>
        <v>0</v>
      </c>
      <c r="P550" s="122" t="e">
        <f t="shared" si="767"/>
        <v>#DIV/0!</v>
      </c>
      <c r="Q550" s="424">
        <f t="shared" si="775"/>
        <v>0</v>
      </c>
      <c r="R550" s="268">
        <f t="shared" si="776"/>
        <v>0</v>
      </c>
      <c r="S550" s="569"/>
      <c r="T550" s="38" t="b">
        <f t="shared" si="784"/>
        <v>1</v>
      </c>
      <c r="CJ550" s="38" t="b">
        <f t="shared" si="753"/>
        <v>1</v>
      </c>
      <c r="CT550" s="182">
        <f t="shared" si="768"/>
        <v>0</v>
      </c>
      <c r="CU550" s="38" t="b">
        <f t="shared" si="769"/>
        <v>1</v>
      </c>
    </row>
    <row r="551" spans="1:99" s="247" customFormat="1" ht="34.5" customHeight="1" x14ac:dyDescent="0.25">
      <c r="A551" s="175"/>
      <c r="B551" s="376" t="s">
        <v>8</v>
      </c>
      <c r="C551" s="376"/>
      <c r="D551" s="424"/>
      <c r="E551" s="424"/>
      <c r="F551" s="424"/>
      <c r="G551" s="424"/>
      <c r="H551" s="424"/>
      <c r="I551" s="425"/>
      <c r="J551" s="129"/>
      <c r="K551" s="424"/>
      <c r="L551" s="122"/>
      <c r="M551" s="122"/>
      <c r="N551" s="424"/>
      <c r="O551" s="424">
        <f t="shared" si="757"/>
        <v>0</v>
      </c>
      <c r="P551" s="122" t="e">
        <f t="shared" si="767"/>
        <v>#DIV/0!</v>
      </c>
      <c r="Q551" s="424">
        <f t="shared" si="775"/>
        <v>0</v>
      </c>
      <c r="R551" s="424">
        <f t="shared" si="776"/>
        <v>0</v>
      </c>
      <c r="S551" s="569"/>
      <c r="T551" s="38" t="b">
        <f t="shared" si="784"/>
        <v>1</v>
      </c>
      <c r="CJ551" s="38" t="b">
        <f t="shared" si="753"/>
        <v>1</v>
      </c>
      <c r="CT551" s="182">
        <f t="shared" si="768"/>
        <v>0</v>
      </c>
      <c r="CU551" s="38" t="b">
        <f t="shared" si="769"/>
        <v>1</v>
      </c>
    </row>
    <row r="552" spans="1:99" s="247" customFormat="1" ht="34.5" customHeight="1" x14ac:dyDescent="0.25">
      <c r="A552" s="175"/>
      <c r="B552" s="417" t="s">
        <v>20</v>
      </c>
      <c r="C552" s="417"/>
      <c r="D552" s="423"/>
      <c r="E552" s="423"/>
      <c r="F552" s="423"/>
      <c r="G552" s="423"/>
      <c r="H552" s="423"/>
      <c r="I552" s="426"/>
      <c r="J552" s="129"/>
      <c r="K552" s="423"/>
      <c r="L552" s="122"/>
      <c r="M552" s="122"/>
      <c r="N552" s="423"/>
      <c r="O552" s="423">
        <f t="shared" si="757"/>
        <v>0</v>
      </c>
      <c r="P552" s="122" t="e">
        <f t="shared" si="767"/>
        <v>#DIV/0!</v>
      </c>
      <c r="Q552" s="423">
        <f t="shared" si="775"/>
        <v>0</v>
      </c>
      <c r="R552" s="423">
        <f t="shared" si="776"/>
        <v>0</v>
      </c>
      <c r="S552" s="569"/>
      <c r="T552" s="38" t="b">
        <f t="shared" si="784"/>
        <v>1</v>
      </c>
      <c r="CJ552" s="38" t="b">
        <f t="shared" si="753"/>
        <v>1</v>
      </c>
      <c r="CT552" s="182">
        <f t="shared" si="768"/>
        <v>0</v>
      </c>
      <c r="CU552" s="38" t="b">
        <f t="shared" si="769"/>
        <v>1</v>
      </c>
    </row>
    <row r="553" spans="1:99" s="247" customFormat="1" ht="34.5" customHeight="1" x14ac:dyDescent="0.25">
      <c r="A553" s="175"/>
      <c r="B553" s="376" t="s">
        <v>22</v>
      </c>
      <c r="C553" s="376"/>
      <c r="D553" s="424"/>
      <c r="E553" s="424"/>
      <c r="F553" s="268"/>
      <c r="G553" s="424"/>
      <c r="H553" s="268"/>
      <c r="I553" s="425"/>
      <c r="J553" s="129"/>
      <c r="K553" s="424"/>
      <c r="L553" s="122"/>
      <c r="M553" s="122"/>
      <c r="N553" s="424"/>
      <c r="O553" s="268">
        <f t="shared" si="757"/>
        <v>0</v>
      </c>
      <c r="P553" s="122" t="e">
        <f t="shared" si="767"/>
        <v>#DIV/0!</v>
      </c>
      <c r="Q553" s="424">
        <f t="shared" si="775"/>
        <v>0</v>
      </c>
      <c r="R553" s="268">
        <f t="shared" si="776"/>
        <v>0</v>
      </c>
      <c r="S553" s="569"/>
      <c r="T553" s="38" t="b">
        <f t="shared" si="784"/>
        <v>1</v>
      </c>
      <c r="CJ553" s="38" t="b">
        <f t="shared" si="753"/>
        <v>1</v>
      </c>
      <c r="CT553" s="182">
        <f t="shared" si="768"/>
        <v>0</v>
      </c>
      <c r="CU553" s="38" t="b">
        <f t="shared" si="769"/>
        <v>1</v>
      </c>
    </row>
    <row r="554" spans="1:99" s="247" customFormat="1" ht="34.5" customHeight="1" x14ac:dyDescent="0.25">
      <c r="A554" s="176"/>
      <c r="B554" s="376" t="s">
        <v>11</v>
      </c>
      <c r="C554" s="376"/>
      <c r="D554" s="424"/>
      <c r="E554" s="424"/>
      <c r="F554" s="268"/>
      <c r="G554" s="424">
        <v>2452</v>
      </c>
      <c r="H554" s="424">
        <v>2452</v>
      </c>
      <c r="I554" s="424"/>
      <c r="J554" s="130">
        <f>I554/H554</f>
        <v>0</v>
      </c>
      <c r="K554" s="272">
        <f>I554</f>
        <v>0</v>
      </c>
      <c r="L554" s="123">
        <f t="shared" ref="L554:L570" si="785">K554/H554</f>
        <v>0</v>
      </c>
      <c r="M554" s="122" t="e">
        <f t="shared" si="782"/>
        <v>#DIV/0!</v>
      </c>
      <c r="N554" s="424">
        <f>H554</f>
        <v>2452</v>
      </c>
      <c r="O554" s="424">
        <f t="shared" si="757"/>
        <v>0</v>
      </c>
      <c r="P554" s="123">
        <f t="shared" si="767"/>
        <v>1</v>
      </c>
      <c r="Q554" s="424">
        <f t="shared" si="775"/>
        <v>2452</v>
      </c>
      <c r="R554" s="424">
        <f t="shared" si="776"/>
        <v>0</v>
      </c>
      <c r="S554" s="570"/>
      <c r="T554" s="38" t="b">
        <f t="shared" si="784"/>
        <v>1</v>
      </c>
      <c r="CJ554" s="38" t="b">
        <f t="shared" si="753"/>
        <v>1</v>
      </c>
      <c r="CT554" s="182">
        <f t="shared" si="768"/>
        <v>2452</v>
      </c>
      <c r="CU554" s="38" t="b">
        <f t="shared" si="769"/>
        <v>1</v>
      </c>
    </row>
    <row r="555" spans="1:99" s="41" customFormat="1" ht="69.75" x14ac:dyDescent="0.25">
      <c r="A555" s="173" t="s">
        <v>338</v>
      </c>
      <c r="B555" s="120" t="s">
        <v>80</v>
      </c>
      <c r="C555" s="155" t="s">
        <v>17</v>
      </c>
      <c r="D555" s="271">
        <f t="shared" ref="D555:I555" si="786">SUM(D556:D560)</f>
        <v>0</v>
      </c>
      <c r="E555" s="271">
        <f t="shared" si="786"/>
        <v>0</v>
      </c>
      <c r="F555" s="271">
        <f t="shared" si="786"/>
        <v>0</v>
      </c>
      <c r="G555" s="271">
        <f t="shared" si="786"/>
        <v>41132</v>
      </c>
      <c r="H555" s="271">
        <f t="shared" si="786"/>
        <v>41132</v>
      </c>
      <c r="I555" s="271">
        <f t="shared" si="786"/>
        <v>0</v>
      </c>
      <c r="J555" s="463">
        <f>I555/H555</f>
        <v>0</v>
      </c>
      <c r="K555" s="271">
        <f>SUM(K556:K560)</f>
        <v>0</v>
      </c>
      <c r="L555" s="121">
        <f t="shared" si="785"/>
        <v>0</v>
      </c>
      <c r="M555" s="309" t="e">
        <f t="shared" si="782"/>
        <v>#DIV/0!</v>
      </c>
      <c r="N555" s="271">
        <f>SUM(N556:N560)</f>
        <v>41132</v>
      </c>
      <c r="O555" s="271">
        <f t="shared" si="757"/>
        <v>0</v>
      </c>
      <c r="P555" s="121">
        <f t="shared" si="767"/>
        <v>1</v>
      </c>
      <c r="Q555" s="271">
        <f t="shared" si="775"/>
        <v>41132</v>
      </c>
      <c r="R555" s="271">
        <f t="shared" si="776"/>
        <v>0</v>
      </c>
      <c r="S555" s="568" t="s">
        <v>482</v>
      </c>
      <c r="T555" s="40" t="e">
        <f>#REF!-#REF!=#REF!</f>
        <v>#REF!</v>
      </c>
      <c r="CJ555" s="38" t="b">
        <f t="shared" si="753"/>
        <v>1</v>
      </c>
      <c r="CT555" s="182">
        <f t="shared" si="768"/>
        <v>41132</v>
      </c>
      <c r="CU555" s="38" t="b">
        <f t="shared" si="769"/>
        <v>1</v>
      </c>
    </row>
    <row r="556" spans="1:99" s="31" customFormat="1" ht="34.5" customHeight="1" x14ac:dyDescent="0.25">
      <c r="A556" s="175"/>
      <c r="B556" s="376" t="s">
        <v>10</v>
      </c>
      <c r="C556" s="376"/>
      <c r="D556" s="424"/>
      <c r="E556" s="424"/>
      <c r="F556" s="268"/>
      <c r="G556" s="424"/>
      <c r="H556" s="268"/>
      <c r="I556" s="268"/>
      <c r="J556" s="129"/>
      <c r="K556" s="424"/>
      <c r="L556" s="122"/>
      <c r="M556" s="122"/>
      <c r="N556" s="424"/>
      <c r="O556" s="268">
        <f t="shared" si="757"/>
        <v>0</v>
      </c>
      <c r="P556" s="122" t="e">
        <f t="shared" si="767"/>
        <v>#DIV/0!</v>
      </c>
      <c r="Q556" s="424">
        <f t="shared" si="775"/>
        <v>0</v>
      </c>
      <c r="R556" s="268">
        <f t="shared" si="776"/>
        <v>0</v>
      </c>
      <c r="S556" s="569"/>
      <c r="T556" s="31" t="e">
        <f>#REF!-#REF!=#REF!</f>
        <v>#REF!</v>
      </c>
      <c r="CJ556" s="38" t="b">
        <f t="shared" si="753"/>
        <v>1</v>
      </c>
      <c r="CT556" s="182">
        <f t="shared" si="768"/>
        <v>0</v>
      </c>
      <c r="CU556" s="38" t="b">
        <f t="shared" si="769"/>
        <v>1</v>
      </c>
    </row>
    <row r="557" spans="1:99" s="31" customFormat="1" ht="34.5" customHeight="1" x14ac:dyDescent="0.25">
      <c r="A557" s="175"/>
      <c r="B557" s="376" t="s">
        <v>8</v>
      </c>
      <c r="C557" s="376"/>
      <c r="D557" s="424"/>
      <c r="E557" s="424"/>
      <c r="F557" s="424"/>
      <c r="G557" s="424"/>
      <c r="H557" s="424"/>
      <c r="I557" s="424"/>
      <c r="J557" s="129"/>
      <c r="K557" s="424"/>
      <c r="L557" s="122"/>
      <c r="M557" s="122"/>
      <c r="N557" s="424"/>
      <c r="O557" s="424">
        <f t="shared" si="757"/>
        <v>0</v>
      </c>
      <c r="P557" s="122" t="e">
        <f t="shared" si="767"/>
        <v>#DIV/0!</v>
      </c>
      <c r="Q557" s="424">
        <f t="shared" si="775"/>
        <v>0</v>
      </c>
      <c r="R557" s="424">
        <f t="shared" si="776"/>
        <v>0</v>
      </c>
      <c r="S557" s="569"/>
      <c r="T557" s="31" t="e">
        <f>#REF!-#REF!=#REF!</f>
        <v>#REF!</v>
      </c>
      <c r="CJ557" s="38" t="b">
        <f t="shared" si="753"/>
        <v>1</v>
      </c>
      <c r="CT557" s="182">
        <f t="shared" si="768"/>
        <v>0</v>
      </c>
      <c r="CU557" s="38" t="b">
        <f t="shared" si="769"/>
        <v>1</v>
      </c>
    </row>
    <row r="558" spans="1:99" s="31" customFormat="1" ht="34.5" customHeight="1" x14ac:dyDescent="0.25">
      <c r="A558" s="175"/>
      <c r="B558" s="417" t="s">
        <v>20</v>
      </c>
      <c r="C558" s="417"/>
      <c r="D558" s="423"/>
      <c r="E558" s="423"/>
      <c r="F558" s="423"/>
      <c r="G558" s="423"/>
      <c r="H558" s="423"/>
      <c r="I558" s="423"/>
      <c r="J558" s="129"/>
      <c r="K558" s="423"/>
      <c r="L558" s="122"/>
      <c r="M558" s="122"/>
      <c r="N558" s="423"/>
      <c r="O558" s="423">
        <f t="shared" si="757"/>
        <v>0</v>
      </c>
      <c r="P558" s="122" t="e">
        <f t="shared" si="767"/>
        <v>#DIV/0!</v>
      </c>
      <c r="Q558" s="423">
        <f t="shared" si="775"/>
        <v>0</v>
      </c>
      <c r="R558" s="423">
        <f t="shared" si="776"/>
        <v>0</v>
      </c>
      <c r="S558" s="569"/>
      <c r="T558" s="31" t="e">
        <f>#REF!-#REF!=#REF!</f>
        <v>#REF!</v>
      </c>
      <c r="CJ558" s="38" t="b">
        <f t="shared" si="753"/>
        <v>1</v>
      </c>
      <c r="CT558" s="182">
        <f t="shared" si="768"/>
        <v>0</v>
      </c>
      <c r="CU558" s="38" t="b">
        <f t="shared" si="769"/>
        <v>1</v>
      </c>
    </row>
    <row r="559" spans="1:99" s="31" customFormat="1" ht="34.5" customHeight="1" x14ac:dyDescent="0.25">
      <c r="A559" s="175"/>
      <c r="B559" s="376" t="s">
        <v>22</v>
      </c>
      <c r="C559" s="376"/>
      <c r="D559" s="424"/>
      <c r="E559" s="424"/>
      <c r="F559" s="268"/>
      <c r="G559" s="424"/>
      <c r="H559" s="268"/>
      <c r="I559" s="268"/>
      <c r="J559" s="129"/>
      <c r="K559" s="424"/>
      <c r="L559" s="122"/>
      <c r="M559" s="122"/>
      <c r="N559" s="424"/>
      <c r="O559" s="268">
        <f t="shared" si="757"/>
        <v>0</v>
      </c>
      <c r="P559" s="122" t="e">
        <f t="shared" si="767"/>
        <v>#DIV/0!</v>
      </c>
      <c r="Q559" s="424">
        <f t="shared" si="775"/>
        <v>0</v>
      </c>
      <c r="R559" s="268">
        <f t="shared" si="776"/>
        <v>0</v>
      </c>
      <c r="S559" s="569"/>
      <c r="T559" s="31" t="e">
        <f>#REF!-#REF!=#REF!</f>
        <v>#REF!</v>
      </c>
      <c r="CJ559" s="38" t="b">
        <f t="shared" si="753"/>
        <v>1</v>
      </c>
      <c r="CT559" s="182">
        <f t="shared" si="768"/>
        <v>0</v>
      </c>
      <c r="CU559" s="38" t="b">
        <f t="shared" si="769"/>
        <v>1</v>
      </c>
    </row>
    <row r="560" spans="1:99" s="31" customFormat="1" ht="34.5" customHeight="1" collapsed="1" x14ac:dyDescent="0.25">
      <c r="A560" s="176"/>
      <c r="B560" s="376" t="s">
        <v>11</v>
      </c>
      <c r="C560" s="376"/>
      <c r="D560" s="424"/>
      <c r="E560" s="424"/>
      <c r="F560" s="268"/>
      <c r="G560" s="424">
        <v>41132</v>
      </c>
      <c r="H560" s="424">
        <v>41132</v>
      </c>
      <c r="I560" s="424"/>
      <c r="J560" s="130">
        <f>I560/H560</f>
        <v>0</v>
      </c>
      <c r="K560" s="424">
        <f>I560</f>
        <v>0</v>
      </c>
      <c r="L560" s="123">
        <f t="shared" si="785"/>
        <v>0</v>
      </c>
      <c r="M560" s="122" t="e">
        <f t="shared" si="782"/>
        <v>#DIV/0!</v>
      </c>
      <c r="N560" s="424">
        <f>H560</f>
        <v>41132</v>
      </c>
      <c r="O560" s="424">
        <f t="shared" si="757"/>
        <v>0</v>
      </c>
      <c r="P560" s="123">
        <f t="shared" si="767"/>
        <v>1</v>
      </c>
      <c r="Q560" s="424">
        <f t="shared" si="775"/>
        <v>41132</v>
      </c>
      <c r="R560" s="424">
        <f t="shared" si="776"/>
        <v>0</v>
      </c>
      <c r="S560" s="570"/>
      <c r="T560" s="31" t="e">
        <f>#REF!-#REF!=#REF!</f>
        <v>#REF!</v>
      </c>
      <c r="CJ560" s="38" t="b">
        <f t="shared" si="753"/>
        <v>1</v>
      </c>
      <c r="CT560" s="182">
        <f t="shared" si="768"/>
        <v>41132</v>
      </c>
      <c r="CU560" s="38" t="b">
        <f t="shared" si="769"/>
        <v>1</v>
      </c>
    </row>
    <row r="561" spans="1:99" s="37" customFormat="1" ht="116.25" x14ac:dyDescent="0.25">
      <c r="A561" s="173" t="s">
        <v>227</v>
      </c>
      <c r="B561" s="120" t="s">
        <v>188</v>
      </c>
      <c r="C561" s="155" t="s">
        <v>17</v>
      </c>
      <c r="D561" s="271">
        <f t="shared" ref="D561:I561" si="787">SUM(D562:D566)</f>
        <v>0</v>
      </c>
      <c r="E561" s="271">
        <f t="shared" si="787"/>
        <v>0</v>
      </c>
      <c r="F561" s="271">
        <f t="shared" si="787"/>
        <v>0</v>
      </c>
      <c r="G561" s="271">
        <f t="shared" si="787"/>
        <v>750</v>
      </c>
      <c r="H561" s="271">
        <f t="shared" si="787"/>
        <v>750</v>
      </c>
      <c r="I561" s="484">
        <f t="shared" si="787"/>
        <v>0</v>
      </c>
      <c r="J561" s="463">
        <f>I561/H561</f>
        <v>0</v>
      </c>
      <c r="K561" s="271">
        <f>SUM(K562:K566)</f>
        <v>0</v>
      </c>
      <c r="L561" s="121">
        <f t="shared" si="785"/>
        <v>0</v>
      </c>
      <c r="M561" s="309" t="e">
        <f t="shared" si="782"/>
        <v>#DIV/0!</v>
      </c>
      <c r="N561" s="271">
        <f>SUM(N562:N566)</f>
        <v>750</v>
      </c>
      <c r="O561" s="271">
        <f t="shared" si="757"/>
        <v>0</v>
      </c>
      <c r="P561" s="121">
        <f t="shared" si="767"/>
        <v>1</v>
      </c>
      <c r="Q561" s="271">
        <f t="shared" si="775"/>
        <v>750</v>
      </c>
      <c r="R561" s="271">
        <f t="shared" si="776"/>
        <v>0</v>
      </c>
      <c r="S561" s="574" t="s">
        <v>483</v>
      </c>
      <c r="T561" s="36" t="e">
        <f>#REF!-#REF!=#REF!</f>
        <v>#REF!</v>
      </c>
      <c r="CH561" s="505"/>
      <c r="CJ561" s="38" t="b">
        <f t="shared" si="753"/>
        <v>1</v>
      </c>
      <c r="CT561" s="182">
        <f t="shared" si="768"/>
        <v>750</v>
      </c>
      <c r="CU561" s="38" t="b">
        <f t="shared" si="769"/>
        <v>1</v>
      </c>
    </row>
    <row r="562" spans="1:99" s="247" customFormat="1" ht="34.5" customHeight="1" x14ac:dyDescent="0.25">
      <c r="A562" s="175"/>
      <c r="B562" s="376" t="s">
        <v>10</v>
      </c>
      <c r="C562" s="376"/>
      <c r="D562" s="424"/>
      <c r="E562" s="424"/>
      <c r="F562" s="268"/>
      <c r="G562" s="424"/>
      <c r="H562" s="268"/>
      <c r="I562" s="425"/>
      <c r="J562" s="129"/>
      <c r="K562" s="424"/>
      <c r="L562" s="122"/>
      <c r="M562" s="122"/>
      <c r="N562" s="424"/>
      <c r="O562" s="268">
        <f t="shared" si="757"/>
        <v>0</v>
      </c>
      <c r="P562" s="122" t="e">
        <f t="shared" si="767"/>
        <v>#DIV/0!</v>
      </c>
      <c r="Q562" s="424">
        <f t="shared" si="775"/>
        <v>0</v>
      </c>
      <c r="R562" s="268">
        <f t="shared" si="776"/>
        <v>0</v>
      </c>
      <c r="S562" s="575"/>
      <c r="T562" s="36" t="b">
        <f t="shared" ref="T562:T572" si="788">H586-K586=Q586</f>
        <v>1</v>
      </c>
      <c r="CJ562" s="38" t="b">
        <f t="shared" si="753"/>
        <v>1</v>
      </c>
      <c r="CT562" s="182">
        <f t="shared" si="768"/>
        <v>0</v>
      </c>
      <c r="CU562" s="38" t="b">
        <f t="shared" si="769"/>
        <v>1</v>
      </c>
    </row>
    <row r="563" spans="1:99" s="247" customFormat="1" ht="34.5" customHeight="1" x14ac:dyDescent="0.25">
      <c r="A563" s="175"/>
      <c r="B563" s="376" t="s">
        <v>8</v>
      </c>
      <c r="C563" s="376"/>
      <c r="D563" s="424"/>
      <c r="E563" s="424"/>
      <c r="F563" s="424"/>
      <c r="G563" s="424"/>
      <c r="H563" s="424"/>
      <c r="I563" s="425"/>
      <c r="J563" s="129"/>
      <c r="K563" s="424"/>
      <c r="L563" s="122"/>
      <c r="M563" s="122"/>
      <c r="N563" s="424"/>
      <c r="O563" s="424">
        <f t="shared" si="757"/>
        <v>0</v>
      </c>
      <c r="P563" s="122" t="e">
        <f t="shared" si="767"/>
        <v>#DIV/0!</v>
      </c>
      <c r="Q563" s="424">
        <f t="shared" si="775"/>
        <v>0</v>
      </c>
      <c r="R563" s="424">
        <f t="shared" si="776"/>
        <v>0</v>
      </c>
      <c r="S563" s="575"/>
      <c r="T563" s="36" t="b">
        <f t="shared" si="788"/>
        <v>1</v>
      </c>
      <c r="CJ563" s="38" t="b">
        <f t="shared" si="753"/>
        <v>1</v>
      </c>
      <c r="CT563" s="182">
        <f t="shared" si="768"/>
        <v>0</v>
      </c>
      <c r="CU563" s="38" t="b">
        <f t="shared" si="769"/>
        <v>1</v>
      </c>
    </row>
    <row r="564" spans="1:99" s="247" customFormat="1" ht="34.5" customHeight="1" x14ac:dyDescent="0.25">
      <c r="A564" s="175"/>
      <c r="B564" s="417" t="s">
        <v>20</v>
      </c>
      <c r="C564" s="417"/>
      <c r="D564" s="423"/>
      <c r="E564" s="423"/>
      <c r="F564" s="423"/>
      <c r="G564" s="423"/>
      <c r="H564" s="423"/>
      <c r="I564" s="426"/>
      <c r="J564" s="129"/>
      <c r="K564" s="423"/>
      <c r="L564" s="122"/>
      <c r="M564" s="122"/>
      <c r="N564" s="423"/>
      <c r="O564" s="423">
        <f t="shared" si="757"/>
        <v>0</v>
      </c>
      <c r="P564" s="122" t="e">
        <f t="shared" si="767"/>
        <v>#DIV/0!</v>
      </c>
      <c r="Q564" s="423">
        <f t="shared" si="775"/>
        <v>0</v>
      </c>
      <c r="R564" s="423">
        <f t="shared" si="776"/>
        <v>0</v>
      </c>
      <c r="S564" s="575"/>
      <c r="T564" s="36" t="b">
        <f t="shared" si="788"/>
        <v>1</v>
      </c>
      <c r="CJ564" s="38" t="b">
        <f t="shared" si="753"/>
        <v>1</v>
      </c>
      <c r="CT564" s="182">
        <f t="shared" si="768"/>
        <v>0</v>
      </c>
      <c r="CU564" s="38" t="b">
        <f t="shared" si="769"/>
        <v>1</v>
      </c>
    </row>
    <row r="565" spans="1:99" s="247" customFormat="1" ht="34.5" customHeight="1" x14ac:dyDescent="0.25">
      <c r="A565" s="175"/>
      <c r="B565" s="376" t="s">
        <v>22</v>
      </c>
      <c r="C565" s="376"/>
      <c r="D565" s="424"/>
      <c r="E565" s="424"/>
      <c r="F565" s="268"/>
      <c r="G565" s="424"/>
      <c r="H565" s="268"/>
      <c r="I565" s="425"/>
      <c r="J565" s="129"/>
      <c r="K565" s="424"/>
      <c r="L565" s="122"/>
      <c r="M565" s="122"/>
      <c r="N565" s="424"/>
      <c r="O565" s="268">
        <f t="shared" si="757"/>
        <v>0</v>
      </c>
      <c r="P565" s="122" t="e">
        <f t="shared" si="767"/>
        <v>#DIV/0!</v>
      </c>
      <c r="Q565" s="424">
        <f t="shared" si="775"/>
        <v>0</v>
      </c>
      <c r="R565" s="268">
        <f t="shared" si="776"/>
        <v>0</v>
      </c>
      <c r="S565" s="575"/>
      <c r="T565" s="36" t="b">
        <f t="shared" si="788"/>
        <v>1</v>
      </c>
      <c r="CJ565" s="38" t="b">
        <f t="shared" si="753"/>
        <v>1</v>
      </c>
      <c r="CT565" s="182">
        <f t="shared" si="768"/>
        <v>0</v>
      </c>
      <c r="CU565" s="38" t="b">
        <f t="shared" si="769"/>
        <v>1</v>
      </c>
    </row>
    <row r="566" spans="1:99" s="247" customFormat="1" ht="34.5" customHeight="1" x14ac:dyDescent="0.25">
      <c r="A566" s="176"/>
      <c r="B566" s="376" t="s">
        <v>11</v>
      </c>
      <c r="C566" s="376"/>
      <c r="D566" s="424"/>
      <c r="E566" s="424"/>
      <c r="F566" s="268"/>
      <c r="G566" s="424">
        <v>750</v>
      </c>
      <c r="H566" s="424">
        <v>750</v>
      </c>
      <c r="I566" s="424"/>
      <c r="J566" s="130">
        <f>I566/H566</f>
        <v>0</v>
      </c>
      <c r="K566" s="424"/>
      <c r="L566" s="123">
        <f t="shared" si="785"/>
        <v>0</v>
      </c>
      <c r="M566" s="122" t="e">
        <f t="shared" si="782"/>
        <v>#DIV/0!</v>
      </c>
      <c r="N566" s="424">
        <f>H566</f>
        <v>750</v>
      </c>
      <c r="O566" s="424">
        <f t="shared" si="757"/>
        <v>0</v>
      </c>
      <c r="P566" s="123">
        <f t="shared" si="767"/>
        <v>1</v>
      </c>
      <c r="Q566" s="424">
        <f t="shared" si="775"/>
        <v>750</v>
      </c>
      <c r="R566" s="424">
        <f t="shared" si="776"/>
        <v>0</v>
      </c>
      <c r="S566" s="576"/>
      <c r="T566" s="36" t="b">
        <f t="shared" si="788"/>
        <v>1</v>
      </c>
      <c r="CJ566" s="38" t="b">
        <f t="shared" si="753"/>
        <v>1</v>
      </c>
      <c r="CT566" s="182">
        <f t="shared" si="768"/>
        <v>750</v>
      </c>
      <c r="CU566" s="38" t="b">
        <f t="shared" si="769"/>
        <v>1</v>
      </c>
    </row>
    <row r="567" spans="1:99" s="37" customFormat="1" ht="69.75" x14ac:dyDescent="0.25">
      <c r="A567" s="173" t="s">
        <v>228</v>
      </c>
      <c r="B567" s="120" t="s">
        <v>266</v>
      </c>
      <c r="C567" s="155" t="s">
        <v>17</v>
      </c>
      <c r="D567" s="271">
        <f t="shared" ref="D567:I567" si="789">SUM(D568:D572)</f>
        <v>0</v>
      </c>
      <c r="E567" s="271">
        <f t="shared" si="789"/>
        <v>0</v>
      </c>
      <c r="F567" s="271">
        <f t="shared" si="789"/>
        <v>0</v>
      </c>
      <c r="G567" s="271">
        <f t="shared" si="789"/>
        <v>275.14</v>
      </c>
      <c r="H567" s="271">
        <f t="shared" si="789"/>
        <v>275.14</v>
      </c>
      <c r="I567" s="484">
        <f t="shared" si="789"/>
        <v>0</v>
      </c>
      <c r="J567" s="463">
        <f>I567/H567</f>
        <v>0</v>
      </c>
      <c r="K567" s="271">
        <f>SUM(K568:K572)</f>
        <v>0</v>
      </c>
      <c r="L567" s="121">
        <f t="shared" si="785"/>
        <v>0</v>
      </c>
      <c r="M567" s="309" t="e">
        <f t="shared" si="782"/>
        <v>#DIV/0!</v>
      </c>
      <c r="N567" s="271">
        <f>SUM(N568:N572)</f>
        <v>275.14</v>
      </c>
      <c r="O567" s="271">
        <f t="shared" si="757"/>
        <v>0</v>
      </c>
      <c r="P567" s="121">
        <f t="shared" si="767"/>
        <v>1</v>
      </c>
      <c r="Q567" s="271">
        <f t="shared" si="775"/>
        <v>275.14</v>
      </c>
      <c r="R567" s="271">
        <f t="shared" si="776"/>
        <v>0</v>
      </c>
      <c r="S567" s="574" t="s">
        <v>443</v>
      </c>
      <c r="T567" s="36" t="b">
        <f t="shared" si="788"/>
        <v>1</v>
      </c>
      <c r="CH567" s="505"/>
      <c r="CJ567" s="38" t="b">
        <f t="shared" si="753"/>
        <v>1</v>
      </c>
      <c r="CT567" s="182">
        <f t="shared" si="768"/>
        <v>275.14</v>
      </c>
      <c r="CU567" s="38" t="b">
        <f t="shared" si="769"/>
        <v>1</v>
      </c>
    </row>
    <row r="568" spans="1:99" s="247" customFormat="1" ht="34.5" customHeight="1" x14ac:dyDescent="0.25">
      <c r="A568" s="175"/>
      <c r="B568" s="376" t="s">
        <v>10</v>
      </c>
      <c r="C568" s="376"/>
      <c r="D568" s="424"/>
      <c r="E568" s="424"/>
      <c r="F568" s="268"/>
      <c r="G568" s="424"/>
      <c r="H568" s="268"/>
      <c r="I568" s="425"/>
      <c r="J568" s="129"/>
      <c r="K568" s="424"/>
      <c r="L568" s="122"/>
      <c r="M568" s="122"/>
      <c r="N568" s="424"/>
      <c r="O568" s="268">
        <f t="shared" si="757"/>
        <v>0</v>
      </c>
      <c r="P568" s="122" t="e">
        <f t="shared" si="767"/>
        <v>#DIV/0!</v>
      </c>
      <c r="Q568" s="424">
        <f t="shared" si="775"/>
        <v>0</v>
      </c>
      <c r="R568" s="268">
        <f t="shared" si="776"/>
        <v>0</v>
      </c>
      <c r="S568" s="575"/>
      <c r="T568" s="36" t="b">
        <f t="shared" si="788"/>
        <v>1</v>
      </c>
      <c r="CJ568" s="38" t="b">
        <f t="shared" si="753"/>
        <v>1</v>
      </c>
      <c r="CT568" s="182">
        <f t="shared" si="768"/>
        <v>0</v>
      </c>
      <c r="CU568" s="38" t="b">
        <f t="shared" si="769"/>
        <v>1</v>
      </c>
    </row>
    <row r="569" spans="1:99" s="247" customFormat="1" ht="34.5" customHeight="1" x14ac:dyDescent="0.25">
      <c r="A569" s="175"/>
      <c r="B569" s="376" t="s">
        <v>8</v>
      </c>
      <c r="C569" s="376"/>
      <c r="D569" s="424"/>
      <c r="E569" s="424"/>
      <c r="F569" s="424"/>
      <c r="G569" s="424"/>
      <c r="H569" s="424"/>
      <c r="I569" s="425"/>
      <c r="J569" s="129"/>
      <c r="K569" s="424"/>
      <c r="L569" s="122"/>
      <c r="M569" s="122"/>
      <c r="N569" s="424"/>
      <c r="O569" s="424">
        <f t="shared" si="757"/>
        <v>0</v>
      </c>
      <c r="P569" s="122" t="e">
        <f t="shared" si="767"/>
        <v>#DIV/0!</v>
      </c>
      <c r="Q569" s="424">
        <f t="shared" si="775"/>
        <v>0</v>
      </c>
      <c r="R569" s="424">
        <f t="shared" si="776"/>
        <v>0</v>
      </c>
      <c r="S569" s="575"/>
      <c r="T569" s="36" t="b">
        <f t="shared" si="788"/>
        <v>1</v>
      </c>
      <c r="CJ569" s="38" t="b">
        <f t="shared" si="753"/>
        <v>1</v>
      </c>
      <c r="CT569" s="182">
        <f t="shared" si="768"/>
        <v>0</v>
      </c>
      <c r="CU569" s="38" t="b">
        <f t="shared" si="769"/>
        <v>1</v>
      </c>
    </row>
    <row r="570" spans="1:99" s="247" customFormat="1" ht="34.5" customHeight="1" x14ac:dyDescent="0.25">
      <c r="A570" s="175"/>
      <c r="B570" s="417" t="s">
        <v>20</v>
      </c>
      <c r="C570" s="417"/>
      <c r="D570" s="423"/>
      <c r="E570" s="423"/>
      <c r="F570" s="423"/>
      <c r="G570" s="423">
        <v>275.14</v>
      </c>
      <c r="H570" s="423">
        <v>275.14</v>
      </c>
      <c r="I570" s="426"/>
      <c r="J570" s="130">
        <f t="shared" ref="J570" si="790">I570/H570</f>
        <v>0</v>
      </c>
      <c r="K570" s="423"/>
      <c r="L570" s="123">
        <f t="shared" si="785"/>
        <v>0</v>
      </c>
      <c r="M570" s="122" t="e">
        <f t="shared" si="782"/>
        <v>#DIV/0!</v>
      </c>
      <c r="N570" s="423">
        <f>H570</f>
        <v>275.14</v>
      </c>
      <c r="O570" s="423">
        <f t="shared" si="757"/>
        <v>0</v>
      </c>
      <c r="P570" s="123">
        <f t="shared" si="767"/>
        <v>1</v>
      </c>
      <c r="Q570" s="423">
        <f t="shared" si="775"/>
        <v>275.14</v>
      </c>
      <c r="R570" s="423">
        <f t="shared" si="776"/>
        <v>0</v>
      </c>
      <c r="S570" s="575"/>
      <c r="T570" s="36" t="b">
        <f t="shared" si="788"/>
        <v>1</v>
      </c>
      <c r="CJ570" s="38" t="b">
        <f t="shared" si="753"/>
        <v>1</v>
      </c>
      <c r="CT570" s="182">
        <f t="shared" si="768"/>
        <v>275.14</v>
      </c>
      <c r="CU570" s="38" t="b">
        <f t="shared" si="769"/>
        <v>1</v>
      </c>
    </row>
    <row r="571" spans="1:99" s="247" customFormat="1" ht="34.5" customHeight="1" x14ac:dyDescent="0.25">
      <c r="A571" s="175"/>
      <c r="B571" s="376" t="s">
        <v>22</v>
      </c>
      <c r="C571" s="376"/>
      <c r="D571" s="424"/>
      <c r="E571" s="424"/>
      <c r="F571" s="268"/>
      <c r="G571" s="424"/>
      <c r="H571" s="268"/>
      <c r="I571" s="425"/>
      <c r="J571" s="129"/>
      <c r="K571" s="424"/>
      <c r="L571" s="122"/>
      <c r="M571" s="122"/>
      <c r="N571" s="424"/>
      <c r="O571" s="268">
        <f t="shared" si="757"/>
        <v>0</v>
      </c>
      <c r="P571" s="122" t="e">
        <f t="shared" si="767"/>
        <v>#DIV/0!</v>
      </c>
      <c r="Q571" s="424">
        <f t="shared" si="775"/>
        <v>0</v>
      </c>
      <c r="R571" s="268">
        <f t="shared" si="776"/>
        <v>0</v>
      </c>
      <c r="S571" s="575"/>
      <c r="T571" s="36" t="b">
        <f t="shared" si="788"/>
        <v>1</v>
      </c>
      <c r="CJ571" s="38" t="b">
        <f t="shared" si="753"/>
        <v>1</v>
      </c>
      <c r="CT571" s="182">
        <f t="shared" si="768"/>
        <v>0</v>
      </c>
      <c r="CU571" s="38" t="b">
        <f t="shared" si="769"/>
        <v>1</v>
      </c>
    </row>
    <row r="572" spans="1:99" s="247" customFormat="1" ht="34.5" customHeight="1" x14ac:dyDescent="0.25">
      <c r="A572" s="176"/>
      <c r="B572" s="376" t="s">
        <v>11</v>
      </c>
      <c r="C572" s="376"/>
      <c r="D572" s="424"/>
      <c r="E572" s="424"/>
      <c r="F572" s="268"/>
      <c r="G572" s="424"/>
      <c r="H572" s="424"/>
      <c r="I572" s="425"/>
      <c r="J572" s="129"/>
      <c r="K572" s="125"/>
      <c r="L572" s="122"/>
      <c r="M572" s="122"/>
      <c r="N572" s="125">
        <f>H572</f>
        <v>0</v>
      </c>
      <c r="O572" s="125">
        <f t="shared" si="757"/>
        <v>0</v>
      </c>
      <c r="P572" s="122" t="e">
        <f t="shared" si="767"/>
        <v>#DIV/0!</v>
      </c>
      <c r="Q572" s="424">
        <f t="shared" si="775"/>
        <v>0</v>
      </c>
      <c r="R572" s="424">
        <f t="shared" si="776"/>
        <v>0</v>
      </c>
      <c r="S572" s="576"/>
      <c r="T572" s="36" t="b">
        <f t="shared" si="788"/>
        <v>1</v>
      </c>
      <c r="CJ572" s="38" t="b">
        <f t="shared" si="753"/>
        <v>1</v>
      </c>
      <c r="CT572" s="182">
        <f t="shared" si="768"/>
        <v>0</v>
      </c>
      <c r="CU572" s="38" t="b">
        <f t="shared" si="769"/>
        <v>1</v>
      </c>
    </row>
    <row r="573" spans="1:99" s="37" customFormat="1" ht="93" x14ac:dyDescent="0.25">
      <c r="A573" s="157" t="s">
        <v>381</v>
      </c>
      <c r="B573" s="147" t="s">
        <v>383</v>
      </c>
      <c r="C573" s="118" t="s">
        <v>2</v>
      </c>
      <c r="D573" s="273">
        <f t="shared" ref="D573:I573" si="791">SUM(D574:D578)</f>
        <v>0</v>
      </c>
      <c r="E573" s="273">
        <f t="shared" si="791"/>
        <v>0</v>
      </c>
      <c r="F573" s="273">
        <f t="shared" si="791"/>
        <v>0</v>
      </c>
      <c r="G573" s="273">
        <f t="shared" si="791"/>
        <v>0</v>
      </c>
      <c r="H573" s="273">
        <f t="shared" si="791"/>
        <v>19263.3</v>
      </c>
      <c r="I573" s="273">
        <f t="shared" si="791"/>
        <v>19263.22</v>
      </c>
      <c r="J573" s="127">
        <f>I573/H573</f>
        <v>1</v>
      </c>
      <c r="K573" s="273">
        <f t="shared" ref="K573" si="792">SUM(K574:K578)</f>
        <v>19263.22</v>
      </c>
      <c r="L573" s="119">
        <f t="shared" ref="L573:L577" si="793">K573/H573</f>
        <v>1</v>
      </c>
      <c r="M573" s="487">
        <f t="shared" ref="M573" si="794">K573/I573</f>
        <v>1</v>
      </c>
      <c r="N573" s="273">
        <f t="shared" ref="N573:O573" si="795">SUM(N574:N578)</f>
        <v>19263.3</v>
      </c>
      <c r="O573" s="273">
        <f t="shared" si="795"/>
        <v>0</v>
      </c>
      <c r="P573" s="119">
        <f t="shared" si="767"/>
        <v>1</v>
      </c>
      <c r="Q573" s="273">
        <f t="shared" si="775"/>
        <v>0.08</v>
      </c>
      <c r="R573" s="273">
        <f t="shared" si="776"/>
        <v>0</v>
      </c>
      <c r="S573" s="413"/>
      <c r="T573" s="36" t="b">
        <f t="shared" ref="T573:T584" si="796">H585-K585=Q585</f>
        <v>1</v>
      </c>
      <c r="CJ573" s="38" t="b">
        <f t="shared" ref="CJ573:CJ584" si="797">N573+O573=H573</f>
        <v>1</v>
      </c>
      <c r="CT573" s="182">
        <f t="shared" si="768"/>
        <v>19263.3</v>
      </c>
      <c r="CU573" s="38" t="b">
        <f t="shared" si="769"/>
        <v>1</v>
      </c>
    </row>
    <row r="574" spans="1:99" s="247" customFormat="1" ht="34.5" customHeight="1" x14ac:dyDescent="0.25">
      <c r="A574" s="480"/>
      <c r="B574" s="153" t="s">
        <v>10</v>
      </c>
      <c r="C574" s="376"/>
      <c r="D574" s="424"/>
      <c r="E574" s="424"/>
      <c r="F574" s="268"/>
      <c r="G574" s="424">
        <f>G580</f>
        <v>0</v>
      </c>
      <c r="H574" s="424">
        <f t="shared" ref="H574:I574" si="798">H580</f>
        <v>0</v>
      </c>
      <c r="I574" s="424">
        <f t="shared" si="798"/>
        <v>0</v>
      </c>
      <c r="J574" s="129" t="e">
        <f t="shared" ref="J574:J577" si="799">I574/H574</f>
        <v>#DIV/0!</v>
      </c>
      <c r="K574" s="424">
        <f t="shared" ref="K574" si="800">K580</f>
        <v>0</v>
      </c>
      <c r="L574" s="122" t="e">
        <f t="shared" si="793"/>
        <v>#DIV/0!</v>
      </c>
      <c r="M574" s="122"/>
      <c r="N574" s="424">
        <f t="shared" ref="N574:O574" si="801">N580</f>
        <v>0</v>
      </c>
      <c r="O574" s="424">
        <f t="shared" si="801"/>
        <v>0</v>
      </c>
      <c r="P574" s="122" t="e">
        <f t="shared" si="767"/>
        <v>#DIV/0!</v>
      </c>
      <c r="Q574" s="424">
        <f t="shared" si="775"/>
        <v>0</v>
      </c>
      <c r="R574" s="424">
        <f t="shared" si="776"/>
        <v>0</v>
      </c>
      <c r="S574" s="420"/>
      <c r="T574" s="38" t="b">
        <f t="shared" si="796"/>
        <v>1</v>
      </c>
      <c r="CJ574" s="38" t="b">
        <f t="shared" si="797"/>
        <v>1</v>
      </c>
      <c r="CT574" s="182">
        <f t="shared" si="768"/>
        <v>0</v>
      </c>
      <c r="CU574" s="38" t="b">
        <f t="shared" si="769"/>
        <v>1</v>
      </c>
    </row>
    <row r="575" spans="1:99" s="247" customFormat="1" ht="34.5" customHeight="1" x14ac:dyDescent="0.25">
      <c r="A575" s="480"/>
      <c r="B575" s="153" t="s">
        <v>8</v>
      </c>
      <c r="C575" s="376"/>
      <c r="D575" s="424"/>
      <c r="E575" s="424"/>
      <c r="F575" s="424"/>
      <c r="G575" s="424">
        <f t="shared" ref="G575:I578" si="802">G581</f>
        <v>0</v>
      </c>
      <c r="H575" s="424">
        <f t="shared" si="802"/>
        <v>19263.3</v>
      </c>
      <c r="I575" s="424">
        <f t="shared" si="802"/>
        <v>19263.22</v>
      </c>
      <c r="J575" s="130">
        <f t="shared" si="799"/>
        <v>1</v>
      </c>
      <c r="K575" s="424">
        <f t="shared" ref="K575" si="803">K581</f>
        <v>19263.22</v>
      </c>
      <c r="L575" s="123">
        <f t="shared" si="793"/>
        <v>1</v>
      </c>
      <c r="M575" s="123">
        <f>K575/I575</f>
        <v>1</v>
      </c>
      <c r="N575" s="424">
        <f t="shared" ref="N575:O575" si="804">N581</f>
        <v>19263.3</v>
      </c>
      <c r="O575" s="424">
        <f t="shared" si="804"/>
        <v>0</v>
      </c>
      <c r="P575" s="123">
        <f t="shared" si="767"/>
        <v>1</v>
      </c>
      <c r="Q575" s="424">
        <f t="shared" si="775"/>
        <v>0.08</v>
      </c>
      <c r="R575" s="424">
        <f t="shared" si="776"/>
        <v>0</v>
      </c>
      <c r="S575" s="420"/>
      <c r="T575" s="38" t="b">
        <f t="shared" si="796"/>
        <v>1</v>
      </c>
      <c r="CJ575" s="38" t="b">
        <f t="shared" si="797"/>
        <v>1</v>
      </c>
      <c r="CT575" s="182">
        <f t="shared" si="768"/>
        <v>19263.3</v>
      </c>
      <c r="CU575" s="38" t="b">
        <f t="shared" si="769"/>
        <v>1</v>
      </c>
    </row>
    <row r="576" spans="1:99" s="247" customFormat="1" ht="34.5" customHeight="1" x14ac:dyDescent="0.25">
      <c r="A576" s="480"/>
      <c r="B576" s="153" t="s">
        <v>20</v>
      </c>
      <c r="C576" s="376"/>
      <c r="D576" s="424"/>
      <c r="E576" s="424"/>
      <c r="F576" s="424"/>
      <c r="G576" s="424">
        <f t="shared" si="802"/>
        <v>0</v>
      </c>
      <c r="H576" s="424">
        <f t="shared" si="802"/>
        <v>0</v>
      </c>
      <c r="I576" s="424">
        <f t="shared" si="802"/>
        <v>0</v>
      </c>
      <c r="J576" s="129" t="e">
        <f t="shared" si="799"/>
        <v>#DIV/0!</v>
      </c>
      <c r="K576" s="424">
        <f t="shared" ref="K576" si="805">K582</f>
        <v>0</v>
      </c>
      <c r="L576" s="122" t="e">
        <f t="shared" si="793"/>
        <v>#DIV/0!</v>
      </c>
      <c r="M576" s="122" t="e">
        <f t="shared" ref="M576" si="806">K576/I576</f>
        <v>#DIV/0!</v>
      </c>
      <c r="N576" s="424">
        <f t="shared" ref="N576:O576" si="807">N582</f>
        <v>0</v>
      </c>
      <c r="O576" s="424">
        <f t="shared" si="807"/>
        <v>0</v>
      </c>
      <c r="P576" s="122" t="e">
        <f t="shared" si="767"/>
        <v>#DIV/0!</v>
      </c>
      <c r="Q576" s="424">
        <f t="shared" si="775"/>
        <v>0</v>
      </c>
      <c r="R576" s="424">
        <f t="shared" si="776"/>
        <v>0</v>
      </c>
      <c r="S576" s="420"/>
      <c r="T576" s="38" t="b">
        <f t="shared" si="796"/>
        <v>1</v>
      </c>
      <c r="CJ576" s="38" t="b">
        <f t="shared" si="797"/>
        <v>1</v>
      </c>
      <c r="CT576" s="182">
        <f t="shared" si="768"/>
        <v>0</v>
      </c>
      <c r="CU576" s="38" t="b">
        <f t="shared" si="769"/>
        <v>1</v>
      </c>
    </row>
    <row r="577" spans="1:99" s="247" customFormat="1" ht="34.5" customHeight="1" x14ac:dyDescent="0.25">
      <c r="A577" s="480"/>
      <c r="B577" s="153" t="s">
        <v>22</v>
      </c>
      <c r="C577" s="376"/>
      <c r="D577" s="424"/>
      <c r="E577" s="424"/>
      <c r="F577" s="268"/>
      <c r="G577" s="424">
        <f t="shared" si="802"/>
        <v>0</v>
      </c>
      <c r="H577" s="424">
        <f t="shared" si="802"/>
        <v>0</v>
      </c>
      <c r="I577" s="424">
        <f t="shared" si="802"/>
        <v>0</v>
      </c>
      <c r="J577" s="129" t="e">
        <f t="shared" si="799"/>
        <v>#DIV/0!</v>
      </c>
      <c r="K577" s="424">
        <f t="shared" ref="K577" si="808">K583</f>
        <v>0</v>
      </c>
      <c r="L577" s="122" t="e">
        <f t="shared" si="793"/>
        <v>#DIV/0!</v>
      </c>
      <c r="M577" s="122"/>
      <c r="N577" s="424">
        <f t="shared" ref="N577:O577" si="809">N583</f>
        <v>0</v>
      </c>
      <c r="O577" s="424">
        <f t="shared" si="809"/>
        <v>0</v>
      </c>
      <c r="P577" s="122" t="e">
        <f t="shared" si="767"/>
        <v>#DIV/0!</v>
      </c>
      <c r="Q577" s="424">
        <f t="shared" si="775"/>
        <v>0</v>
      </c>
      <c r="R577" s="424">
        <f t="shared" si="776"/>
        <v>0</v>
      </c>
      <c r="S577" s="420"/>
      <c r="T577" s="38" t="b">
        <f t="shared" si="796"/>
        <v>1</v>
      </c>
      <c r="CJ577" s="38" t="b">
        <f t="shared" si="797"/>
        <v>1</v>
      </c>
      <c r="CT577" s="182">
        <f t="shared" ref="CT577:CT584" si="810">N577+O577</f>
        <v>0</v>
      </c>
      <c r="CU577" s="38" t="b">
        <f t="shared" ref="CU577:CU584" si="811">CT577=H577</f>
        <v>1</v>
      </c>
    </row>
    <row r="578" spans="1:99" s="247" customFormat="1" ht="34.5" customHeight="1" x14ac:dyDescent="0.25">
      <c r="A578" s="481"/>
      <c r="B578" s="153" t="s">
        <v>11</v>
      </c>
      <c r="C578" s="376"/>
      <c r="D578" s="424"/>
      <c r="E578" s="424"/>
      <c r="F578" s="268"/>
      <c r="G578" s="424">
        <f t="shared" si="802"/>
        <v>0</v>
      </c>
      <c r="H578" s="424">
        <f t="shared" si="802"/>
        <v>0</v>
      </c>
      <c r="I578" s="424">
        <f t="shared" si="802"/>
        <v>0</v>
      </c>
      <c r="J578" s="129" t="e">
        <f>I578/H578</f>
        <v>#DIV/0!</v>
      </c>
      <c r="K578" s="424">
        <f t="shared" ref="K578" si="812">K584</f>
        <v>0</v>
      </c>
      <c r="L578" s="122" t="e">
        <f t="shared" ref="L578:L579" si="813">K578/H578</f>
        <v>#DIV/0!</v>
      </c>
      <c r="M578" s="122" t="e">
        <f t="shared" ref="M578:M579" si="814">K578/I578</f>
        <v>#DIV/0!</v>
      </c>
      <c r="N578" s="424">
        <f t="shared" ref="N578:O578" si="815">N584</f>
        <v>0</v>
      </c>
      <c r="O578" s="424">
        <f t="shared" si="815"/>
        <v>0</v>
      </c>
      <c r="P578" s="122" t="e">
        <f t="shared" ref="P578:P584" si="816">N578/H578</f>
        <v>#DIV/0!</v>
      </c>
      <c r="Q578" s="424">
        <f t="shared" si="775"/>
        <v>0</v>
      </c>
      <c r="R578" s="424">
        <f t="shared" si="776"/>
        <v>0</v>
      </c>
      <c r="S578" s="420"/>
      <c r="T578" s="38" t="b">
        <f t="shared" si="796"/>
        <v>1</v>
      </c>
      <c r="CJ578" s="38" t="b">
        <f t="shared" si="797"/>
        <v>1</v>
      </c>
      <c r="CT578" s="182">
        <f t="shared" si="810"/>
        <v>0</v>
      </c>
      <c r="CU578" s="38" t="b">
        <f t="shared" si="811"/>
        <v>1</v>
      </c>
    </row>
    <row r="579" spans="1:99" s="37" customFormat="1" ht="116.25" x14ac:dyDescent="0.25">
      <c r="A579" s="173" t="s">
        <v>382</v>
      </c>
      <c r="B579" s="120" t="s">
        <v>384</v>
      </c>
      <c r="C579" s="155" t="s">
        <v>17</v>
      </c>
      <c r="D579" s="271">
        <f t="shared" ref="D579:I579" si="817">SUM(D580:D584)</f>
        <v>0</v>
      </c>
      <c r="E579" s="271">
        <f t="shared" si="817"/>
        <v>0</v>
      </c>
      <c r="F579" s="271">
        <f t="shared" si="817"/>
        <v>0</v>
      </c>
      <c r="G579" s="271">
        <f t="shared" si="817"/>
        <v>0</v>
      </c>
      <c r="H579" s="271">
        <f t="shared" si="817"/>
        <v>19263.3</v>
      </c>
      <c r="I579" s="484">
        <f t="shared" si="817"/>
        <v>19263.22</v>
      </c>
      <c r="J579" s="463">
        <f>I579/H579</f>
        <v>1</v>
      </c>
      <c r="K579" s="271">
        <f>SUM(K580:K584)</f>
        <v>19263.22</v>
      </c>
      <c r="L579" s="121">
        <f t="shared" si="813"/>
        <v>1</v>
      </c>
      <c r="M579" s="121">
        <f t="shared" si="814"/>
        <v>1</v>
      </c>
      <c r="N579" s="271">
        <f>SUM(N580:N584)</f>
        <v>19263.3</v>
      </c>
      <c r="O579" s="271">
        <f t="shared" ref="O579:O584" si="818">H579-N579</f>
        <v>0</v>
      </c>
      <c r="P579" s="121">
        <f t="shared" si="816"/>
        <v>1</v>
      </c>
      <c r="Q579" s="271">
        <f t="shared" si="775"/>
        <v>0.08</v>
      </c>
      <c r="R579" s="271">
        <f t="shared" si="776"/>
        <v>0</v>
      </c>
      <c r="S579" s="543" t="s">
        <v>432</v>
      </c>
      <c r="T579" s="36" t="b">
        <f t="shared" si="796"/>
        <v>1</v>
      </c>
      <c r="CJ579" s="38" t="b">
        <f t="shared" si="797"/>
        <v>1</v>
      </c>
      <c r="CT579" s="182">
        <f t="shared" si="810"/>
        <v>19263.3</v>
      </c>
      <c r="CU579" s="38" t="b">
        <f t="shared" si="811"/>
        <v>1</v>
      </c>
    </row>
    <row r="580" spans="1:99" s="247" customFormat="1" ht="34.5" customHeight="1" x14ac:dyDescent="0.25">
      <c r="A580" s="558"/>
      <c r="B580" s="153" t="s">
        <v>10</v>
      </c>
      <c r="C580" s="553"/>
      <c r="D580" s="547"/>
      <c r="E580" s="547"/>
      <c r="F580" s="268"/>
      <c r="G580" s="547"/>
      <c r="H580" s="268"/>
      <c r="I580" s="548"/>
      <c r="J580" s="129" t="e">
        <f t="shared" ref="J580:J584" si="819">I580/H580</f>
        <v>#DIV/0!</v>
      </c>
      <c r="K580" s="547"/>
      <c r="L580" s="122" t="e">
        <f t="shared" ref="L580:L584" si="820">K580/H580</f>
        <v>#DIV/0!</v>
      </c>
      <c r="M580" s="154"/>
      <c r="N580" s="547"/>
      <c r="O580" s="268">
        <f t="shared" si="818"/>
        <v>0</v>
      </c>
      <c r="P580" s="122" t="e">
        <f t="shared" si="816"/>
        <v>#DIV/0!</v>
      </c>
      <c r="Q580" s="547">
        <f t="shared" si="775"/>
        <v>0</v>
      </c>
      <c r="R580" s="268">
        <f t="shared" si="776"/>
        <v>0</v>
      </c>
      <c r="S580" s="544"/>
      <c r="T580" s="38" t="b">
        <f t="shared" si="796"/>
        <v>1</v>
      </c>
      <c r="CJ580" s="38" t="b">
        <f t="shared" si="797"/>
        <v>1</v>
      </c>
      <c r="CT580" s="182">
        <f t="shared" si="810"/>
        <v>0</v>
      </c>
      <c r="CU580" s="38" t="b">
        <f t="shared" si="811"/>
        <v>1</v>
      </c>
    </row>
    <row r="581" spans="1:99" s="247" customFormat="1" ht="34.5" customHeight="1" x14ac:dyDescent="0.25">
      <c r="A581" s="558"/>
      <c r="B581" s="153" t="s">
        <v>8</v>
      </c>
      <c r="C581" s="553"/>
      <c r="D581" s="547"/>
      <c r="E581" s="547"/>
      <c r="F581" s="547"/>
      <c r="G581" s="547"/>
      <c r="H581" s="547">
        <v>19263.3</v>
      </c>
      <c r="I581" s="547">
        <v>19263.22</v>
      </c>
      <c r="J581" s="130">
        <f t="shared" si="819"/>
        <v>1</v>
      </c>
      <c r="K581" s="547">
        <v>19263.22</v>
      </c>
      <c r="L581" s="123">
        <f t="shared" si="820"/>
        <v>1</v>
      </c>
      <c r="M581" s="150">
        <f>K581/I581</f>
        <v>1</v>
      </c>
      <c r="N581" s="546">
        <f>H581</f>
        <v>19263.3</v>
      </c>
      <c r="O581" s="547">
        <f t="shared" si="818"/>
        <v>0</v>
      </c>
      <c r="P581" s="123">
        <f t="shared" si="816"/>
        <v>1</v>
      </c>
      <c r="Q581" s="547">
        <f t="shared" si="775"/>
        <v>0.08</v>
      </c>
      <c r="R581" s="547">
        <f t="shared" si="776"/>
        <v>0</v>
      </c>
      <c r="S581" s="544"/>
      <c r="T581" s="38" t="b">
        <f t="shared" si="796"/>
        <v>1</v>
      </c>
      <c r="CJ581" s="38" t="b">
        <f t="shared" si="797"/>
        <v>1</v>
      </c>
      <c r="CT581" s="182">
        <f t="shared" si="810"/>
        <v>19263.3</v>
      </c>
      <c r="CU581" s="38" t="b">
        <f t="shared" si="811"/>
        <v>1</v>
      </c>
    </row>
    <row r="582" spans="1:99" s="247" customFormat="1" ht="34.5" customHeight="1" x14ac:dyDescent="0.25">
      <c r="A582" s="558"/>
      <c r="B582" s="560" t="s">
        <v>20</v>
      </c>
      <c r="C582" s="541"/>
      <c r="D582" s="546"/>
      <c r="E582" s="546"/>
      <c r="F582" s="546"/>
      <c r="G582" s="546"/>
      <c r="H582" s="546"/>
      <c r="I582" s="549"/>
      <c r="J582" s="129" t="e">
        <f t="shared" si="819"/>
        <v>#DIV/0!</v>
      </c>
      <c r="K582" s="546"/>
      <c r="L582" s="122" t="e">
        <f t="shared" si="820"/>
        <v>#DIV/0!</v>
      </c>
      <c r="M582" s="154" t="e">
        <f t="shared" ref="M582" si="821">K582/I582</f>
        <v>#DIV/0!</v>
      </c>
      <c r="N582" s="546">
        <f>H582</f>
        <v>0</v>
      </c>
      <c r="O582" s="546">
        <f t="shared" si="818"/>
        <v>0</v>
      </c>
      <c r="P582" s="122" t="e">
        <f t="shared" si="816"/>
        <v>#DIV/0!</v>
      </c>
      <c r="Q582" s="546">
        <f t="shared" si="775"/>
        <v>0</v>
      </c>
      <c r="R582" s="546">
        <f t="shared" si="776"/>
        <v>0</v>
      </c>
      <c r="S582" s="544"/>
      <c r="T582" s="38" t="b">
        <f t="shared" si="796"/>
        <v>1</v>
      </c>
      <c r="CJ582" s="38" t="b">
        <f t="shared" si="797"/>
        <v>1</v>
      </c>
      <c r="CT582" s="182">
        <f t="shared" si="810"/>
        <v>0</v>
      </c>
      <c r="CU582" s="38" t="b">
        <f t="shared" si="811"/>
        <v>1</v>
      </c>
    </row>
    <row r="583" spans="1:99" s="247" customFormat="1" ht="34.5" customHeight="1" x14ac:dyDescent="0.25">
      <c r="A583" s="558"/>
      <c r="B583" s="153" t="s">
        <v>22</v>
      </c>
      <c r="C583" s="553"/>
      <c r="D583" s="547"/>
      <c r="E583" s="547"/>
      <c r="F583" s="268"/>
      <c r="G583" s="547"/>
      <c r="H583" s="272"/>
      <c r="I583" s="548"/>
      <c r="J583" s="129" t="e">
        <f t="shared" si="819"/>
        <v>#DIV/0!</v>
      </c>
      <c r="K583" s="547"/>
      <c r="L583" s="122" t="e">
        <f t="shared" si="820"/>
        <v>#DIV/0!</v>
      </c>
      <c r="M583" s="123"/>
      <c r="N583" s="546">
        <f>H583</f>
        <v>0</v>
      </c>
      <c r="O583" s="268">
        <f t="shared" si="818"/>
        <v>0</v>
      </c>
      <c r="P583" s="122" t="e">
        <f t="shared" si="816"/>
        <v>#DIV/0!</v>
      </c>
      <c r="Q583" s="547">
        <f t="shared" si="775"/>
        <v>0</v>
      </c>
      <c r="R583" s="268">
        <f t="shared" si="776"/>
        <v>0</v>
      </c>
      <c r="S583" s="544"/>
      <c r="T583" s="38" t="b">
        <f t="shared" si="796"/>
        <v>1</v>
      </c>
      <c r="CJ583" s="38" t="b">
        <f t="shared" si="797"/>
        <v>1</v>
      </c>
      <c r="CT583" s="182">
        <f t="shared" si="810"/>
        <v>0</v>
      </c>
      <c r="CU583" s="38" t="b">
        <f t="shared" si="811"/>
        <v>1</v>
      </c>
    </row>
    <row r="584" spans="1:99" s="247" customFormat="1" ht="34.5" customHeight="1" x14ac:dyDescent="0.25">
      <c r="A584" s="559"/>
      <c r="B584" s="153" t="s">
        <v>11</v>
      </c>
      <c r="C584" s="553"/>
      <c r="D584" s="547"/>
      <c r="E584" s="547"/>
      <c r="F584" s="268"/>
      <c r="G584" s="547"/>
      <c r="H584" s="272"/>
      <c r="I584" s="548"/>
      <c r="J584" s="129" t="e">
        <f t="shared" si="819"/>
        <v>#DIV/0!</v>
      </c>
      <c r="K584" s="547"/>
      <c r="L584" s="122" t="e">
        <f t="shared" si="820"/>
        <v>#DIV/0!</v>
      </c>
      <c r="M584" s="123"/>
      <c r="N584" s="546">
        <f>H584</f>
        <v>0</v>
      </c>
      <c r="O584" s="547">
        <f t="shared" si="818"/>
        <v>0</v>
      </c>
      <c r="P584" s="122" t="e">
        <f t="shared" si="816"/>
        <v>#DIV/0!</v>
      </c>
      <c r="Q584" s="547">
        <f t="shared" si="775"/>
        <v>0</v>
      </c>
      <c r="R584" s="547">
        <f t="shared" si="776"/>
        <v>0</v>
      </c>
      <c r="S584" s="545"/>
      <c r="T584" s="38" t="b">
        <f t="shared" si="796"/>
        <v>1</v>
      </c>
      <c r="CJ584" s="38" t="b">
        <f t="shared" si="797"/>
        <v>1</v>
      </c>
      <c r="CT584" s="182">
        <f t="shared" si="810"/>
        <v>0</v>
      </c>
      <c r="CU584" s="38" t="b">
        <f t="shared" si="811"/>
        <v>1</v>
      </c>
    </row>
    <row r="585" spans="1:99" s="37" customFormat="1" ht="251.25" customHeight="1" x14ac:dyDescent="0.25">
      <c r="A585" s="430" t="s">
        <v>42</v>
      </c>
      <c r="B585" s="431" t="s">
        <v>339</v>
      </c>
      <c r="C585" s="431" t="s">
        <v>9</v>
      </c>
      <c r="D585" s="432"/>
      <c r="E585" s="432"/>
      <c r="F585" s="432"/>
      <c r="G585" s="432">
        <f>SUM(G586:G590)</f>
        <v>54249.26</v>
      </c>
      <c r="H585" s="432">
        <f t="shared" ref="H585:I585" si="822">SUM(H586:H590)</f>
        <v>54249.26</v>
      </c>
      <c r="I585" s="432">
        <f t="shared" si="822"/>
        <v>11760.91</v>
      </c>
      <c r="J585" s="433">
        <f t="shared" ref="J585:J596" si="823">I585/H585</f>
        <v>0.22</v>
      </c>
      <c r="K585" s="432">
        <f>SUM(K586:K590)</f>
        <v>11313.28</v>
      </c>
      <c r="L585" s="434">
        <f t="shared" ref="L585:L590" si="824">K585/H585</f>
        <v>0.21</v>
      </c>
      <c r="M585" s="434">
        <f>K585/I585</f>
        <v>0.96</v>
      </c>
      <c r="N585" s="432">
        <f t="shared" ref="N585:O585" si="825">SUM(N586:N590)</f>
        <v>54249.26</v>
      </c>
      <c r="O585" s="432">
        <f t="shared" si="825"/>
        <v>0</v>
      </c>
      <c r="P585" s="434">
        <f t="shared" ref="P585:P620" si="826">N585/H585</f>
        <v>1</v>
      </c>
      <c r="Q585" s="268">
        <f t="shared" ref="Q585:Q632" si="827">H585-K585</f>
        <v>42935.98</v>
      </c>
      <c r="R585" s="268">
        <f t="shared" ref="R585:R632" si="828">I585-K585</f>
        <v>447.63</v>
      </c>
      <c r="S585" s="574" t="s">
        <v>380</v>
      </c>
      <c r="T585" s="36" t="b">
        <f t="shared" ref="T585:T602" si="829">H597-K597=Q597</f>
        <v>1</v>
      </c>
      <c r="CJ585" s="38" t="b">
        <f t="shared" ref="CJ585:CJ618" si="830">N585+O585=H585</f>
        <v>1</v>
      </c>
      <c r="CT585" s="182">
        <f t="shared" ref="CT585:CT622" si="831">N585+O585</f>
        <v>54249.26</v>
      </c>
      <c r="CU585" s="38" t="b">
        <f t="shared" ref="CU585:CU622" si="832">CT585=H585</f>
        <v>1</v>
      </c>
    </row>
    <row r="586" spans="1:99" s="247" customFormat="1" ht="29.25" customHeight="1" x14ac:dyDescent="0.25">
      <c r="A586" s="435"/>
      <c r="B586" s="436" t="s">
        <v>10</v>
      </c>
      <c r="C586" s="437"/>
      <c r="D586" s="432"/>
      <c r="E586" s="432"/>
      <c r="F586" s="432"/>
      <c r="G586" s="438">
        <f>G592+G622</f>
        <v>19563.2</v>
      </c>
      <c r="H586" s="438">
        <f t="shared" ref="H586:I586" si="833">H592+H622</f>
        <v>19563.2</v>
      </c>
      <c r="I586" s="438">
        <f t="shared" si="833"/>
        <v>3134.1</v>
      </c>
      <c r="J586" s="439">
        <f t="shared" si="823"/>
        <v>0.16</v>
      </c>
      <c r="K586" s="438">
        <f t="shared" ref="K586" si="834">K592+K622</f>
        <v>2686.47</v>
      </c>
      <c r="L586" s="440">
        <f t="shared" si="824"/>
        <v>0.14000000000000001</v>
      </c>
      <c r="M586" s="441">
        <f t="shared" ref="M586:M590" si="835">K586/I586</f>
        <v>0.86</v>
      </c>
      <c r="N586" s="438">
        <f t="shared" ref="N586:O586" si="836">N592+N622</f>
        <v>19563.2</v>
      </c>
      <c r="O586" s="438">
        <f t="shared" si="836"/>
        <v>0</v>
      </c>
      <c r="P586" s="441">
        <f t="shared" si="826"/>
        <v>1</v>
      </c>
      <c r="Q586" s="272">
        <f t="shared" si="827"/>
        <v>16876.73</v>
      </c>
      <c r="R586" s="272">
        <f t="shared" si="828"/>
        <v>447.63</v>
      </c>
      <c r="S586" s="575"/>
      <c r="T586" s="38" t="b">
        <f t="shared" si="829"/>
        <v>1</v>
      </c>
      <c r="CJ586" s="38" t="b">
        <f t="shared" si="830"/>
        <v>1</v>
      </c>
      <c r="CT586" s="182">
        <f t="shared" si="831"/>
        <v>19563.2</v>
      </c>
      <c r="CU586" s="38" t="b">
        <f t="shared" si="832"/>
        <v>1</v>
      </c>
    </row>
    <row r="587" spans="1:99" s="247" customFormat="1" ht="29.25" customHeight="1" x14ac:dyDescent="0.25">
      <c r="A587" s="442"/>
      <c r="B587" s="443" t="s">
        <v>8</v>
      </c>
      <c r="C587" s="444"/>
      <c r="D587" s="445"/>
      <c r="E587" s="445"/>
      <c r="F587" s="445"/>
      <c r="G587" s="438">
        <f t="shared" ref="G587:I589" si="837">G593+G623</f>
        <v>19326.8</v>
      </c>
      <c r="H587" s="438">
        <f t="shared" si="837"/>
        <v>19326.8</v>
      </c>
      <c r="I587" s="438">
        <f t="shared" si="837"/>
        <v>4291</v>
      </c>
      <c r="J587" s="439">
        <f t="shared" si="823"/>
        <v>0.22</v>
      </c>
      <c r="K587" s="438">
        <f t="shared" ref="K587" si="838">K593+K623</f>
        <v>4291</v>
      </c>
      <c r="L587" s="440">
        <f t="shared" si="824"/>
        <v>0.22</v>
      </c>
      <c r="M587" s="441">
        <f t="shared" si="835"/>
        <v>1</v>
      </c>
      <c r="N587" s="438">
        <f t="shared" ref="N587:O587" si="839">N593+N623</f>
        <v>19326.8</v>
      </c>
      <c r="O587" s="438">
        <f t="shared" si="839"/>
        <v>0</v>
      </c>
      <c r="P587" s="441">
        <f t="shared" si="826"/>
        <v>1</v>
      </c>
      <c r="Q587" s="272">
        <f t="shared" si="827"/>
        <v>15035.8</v>
      </c>
      <c r="R587" s="272">
        <f t="shared" si="828"/>
        <v>0</v>
      </c>
      <c r="S587" s="575"/>
      <c r="T587" s="38" t="b">
        <f t="shared" si="829"/>
        <v>1</v>
      </c>
      <c r="CJ587" s="38" t="b">
        <f t="shared" si="830"/>
        <v>1</v>
      </c>
      <c r="CT587" s="182">
        <f t="shared" si="831"/>
        <v>19326.8</v>
      </c>
      <c r="CU587" s="38" t="b">
        <f t="shared" si="832"/>
        <v>1</v>
      </c>
    </row>
    <row r="588" spans="1:99" s="247" customFormat="1" ht="29.25" customHeight="1" x14ac:dyDescent="0.25">
      <c r="A588" s="442"/>
      <c r="B588" s="436" t="s">
        <v>19</v>
      </c>
      <c r="C588" s="437"/>
      <c r="D588" s="432"/>
      <c r="E588" s="432"/>
      <c r="F588" s="432"/>
      <c r="G588" s="438">
        <f t="shared" si="837"/>
        <v>948.6</v>
      </c>
      <c r="H588" s="438">
        <f t="shared" si="837"/>
        <v>948.6</v>
      </c>
      <c r="I588" s="438">
        <f t="shared" si="837"/>
        <v>0</v>
      </c>
      <c r="J588" s="446">
        <f t="shared" si="823"/>
        <v>0</v>
      </c>
      <c r="K588" s="438">
        <f t="shared" ref="K588" si="840">K594+K624</f>
        <v>0</v>
      </c>
      <c r="L588" s="440">
        <f t="shared" si="824"/>
        <v>0</v>
      </c>
      <c r="M588" s="447" t="e">
        <f t="shared" si="835"/>
        <v>#DIV/0!</v>
      </c>
      <c r="N588" s="438">
        <f t="shared" ref="N588:O588" si="841">N594+N624</f>
        <v>948.6</v>
      </c>
      <c r="O588" s="438">
        <f t="shared" si="841"/>
        <v>0</v>
      </c>
      <c r="P588" s="441">
        <f t="shared" si="826"/>
        <v>1</v>
      </c>
      <c r="Q588" s="272">
        <f t="shared" si="827"/>
        <v>948.6</v>
      </c>
      <c r="R588" s="272">
        <f t="shared" si="828"/>
        <v>0</v>
      </c>
      <c r="S588" s="575"/>
      <c r="T588" s="38" t="b">
        <f t="shared" si="829"/>
        <v>1</v>
      </c>
      <c r="CJ588" s="38" t="b">
        <f t="shared" si="830"/>
        <v>1</v>
      </c>
      <c r="CT588" s="182">
        <f t="shared" si="831"/>
        <v>948.6</v>
      </c>
      <c r="CU588" s="38" t="b">
        <f t="shared" si="832"/>
        <v>1</v>
      </c>
    </row>
    <row r="589" spans="1:99" s="247" customFormat="1" ht="29.25" customHeight="1" x14ac:dyDescent="0.25">
      <c r="A589" s="442"/>
      <c r="B589" s="436" t="s">
        <v>22</v>
      </c>
      <c r="C589" s="437"/>
      <c r="D589" s="448"/>
      <c r="E589" s="448"/>
      <c r="F589" s="448"/>
      <c r="G589" s="438">
        <f t="shared" si="837"/>
        <v>14410.66</v>
      </c>
      <c r="H589" s="438">
        <f t="shared" si="837"/>
        <v>14410.66</v>
      </c>
      <c r="I589" s="438">
        <f t="shared" si="837"/>
        <v>4335.8100000000004</v>
      </c>
      <c r="J589" s="439">
        <f t="shared" si="823"/>
        <v>0.3</v>
      </c>
      <c r="K589" s="438">
        <f t="shared" ref="K589" si="842">K595+K625</f>
        <v>4335.8100000000004</v>
      </c>
      <c r="L589" s="440">
        <f t="shared" si="824"/>
        <v>0.3</v>
      </c>
      <c r="M589" s="441">
        <f t="shared" si="835"/>
        <v>1</v>
      </c>
      <c r="N589" s="438">
        <f t="shared" ref="N589:O589" si="843">N595+N625</f>
        <v>14410.66</v>
      </c>
      <c r="O589" s="438">
        <f t="shared" si="843"/>
        <v>0</v>
      </c>
      <c r="P589" s="441">
        <f t="shared" si="826"/>
        <v>1</v>
      </c>
      <c r="Q589" s="272">
        <f t="shared" si="827"/>
        <v>10074.85</v>
      </c>
      <c r="R589" s="272">
        <f t="shared" si="828"/>
        <v>0</v>
      </c>
      <c r="S589" s="575"/>
      <c r="T589" s="38" t="b">
        <f t="shared" si="829"/>
        <v>1</v>
      </c>
      <c r="CJ589" s="38" t="b">
        <f t="shared" si="830"/>
        <v>1</v>
      </c>
      <c r="CT589" s="182">
        <f t="shared" si="831"/>
        <v>14410.66</v>
      </c>
      <c r="CU589" s="38" t="b">
        <f t="shared" si="832"/>
        <v>1</v>
      </c>
    </row>
    <row r="590" spans="1:99" s="247" customFormat="1" ht="29.25" customHeight="1" collapsed="1" x14ac:dyDescent="0.25">
      <c r="A590" s="449"/>
      <c r="B590" s="436" t="s">
        <v>11</v>
      </c>
      <c r="C590" s="437"/>
      <c r="D590" s="448"/>
      <c r="E590" s="448"/>
      <c r="F590" s="448"/>
      <c r="G590" s="438">
        <f>G596+G626</f>
        <v>0</v>
      </c>
      <c r="H590" s="438">
        <f>H596+H626</f>
        <v>0</v>
      </c>
      <c r="I590" s="438">
        <f>I596+I626</f>
        <v>0</v>
      </c>
      <c r="J590" s="450" t="e">
        <f t="shared" si="823"/>
        <v>#DIV/0!</v>
      </c>
      <c r="K590" s="438">
        <f>K596+K626</f>
        <v>0</v>
      </c>
      <c r="L590" s="451" t="e">
        <f t="shared" si="824"/>
        <v>#DIV/0!</v>
      </c>
      <c r="M590" s="447" t="e">
        <f t="shared" si="835"/>
        <v>#DIV/0!</v>
      </c>
      <c r="N590" s="452">
        <f>N596+N626</f>
        <v>0</v>
      </c>
      <c r="O590" s="452">
        <f>O596+O626</f>
        <v>0</v>
      </c>
      <c r="P590" s="447" t="e">
        <f t="shared" si="826"/>
        <v>#DIV/0!</v>
      </c>
      <c r="Q590" s="272">
        <f t="shared" si="827"/>
        <v>0</v>
      </c>
      <c r="R590" s="272">
        <f t="shared" si="828"/>
        <v>0</v>
      </c>
      <c r="S590" s="576"/>
      <c r="T590" s="38" t="b">
        <f t="shared" si="829"/>
        <v>1</v>
      </c>
      <c r="CJ590" s="38" t="b">
        <f t="shared" si="830"/>
        <v>1</v>
      </c>
      <c r="CT590" s="182">
        <f t="shared" si="831"/>
        <v>0</v>
      </c>
      <c r="CU590" s="38" t="b">
        <f t="shared" si="832"/>
        <v>1</v>
      </c>
    </row>
    <row r="591" spans="1:99" s="37" customFormat="1" ht="54.75" customHeight="1" x14ac:dyDescent="0.25">
      <c r="A591" s="157" t="s">
        <v>149</v>
      </c>
      <c r="B591" s="147" t="s">
        <v>182</v>
      </c>
      <c r="C591" s="118" t="s">
        <v>2</v>
      </c>
      <c r="D591" s="273">
        <f t="shared" ref="D591:G591" si="844">SUM(D592:D596)</f>
        <v>0</v>
      </c>
      <c r="E591" s="273">
        <f t="shared" si="844"/>
        <v>0</v>
      </c>
      <c r="F591" s="273">
        <f t="shared" si="844"/>
        <v>0</v>
      </c>
      <c r="G591" s="273">
        <f t="shared" si="844"/>
        <v>28177.66</v>
      </c>
      <c r="H591" s="273">
        <f t="shared" ref="H591:I591" si="845">SUM(H592:H596)</f>
        <v>28177.66</v>
      </c>
      <c r="I591" s="273">
        <f t="shared" si="845"/>
        <v>6126.81</v>
      </c>
      <c r="J591" s="119">
        <f t="shared" si="823"/>
        <v>0.22</v>
      </c>
      <c r="K591" s="273">
        <f t="shared" ref="K591" si="846">SUM(K592:K596)</f>
        <v>6126.81</v>
      </c>
      <c r="L591" s="119">
        <f>K591/H591</f>
        <v>0.22</v>
      </c>
      <c r="M591" s="119">
        <f>K591/I591</f>
        <v>1</v>
      </c>
      <c r="N591" s="273">
        <f t="shared" ref="N591:O591" si="847">SUM(N592:N596)</f>
        <v>28177.66</v>
      </c>
      <c r="O591" s="273">
        <f t="shared" si="847"/>
        <v>0</v>
      </c>
      <c r="P591" s="119">
        <f t="shared" si="826"/>
        <v>1</v>
      </c>
      <c r="Q591" s="273">
        <f t="shared" si="827"/>
        <v>22050.85</v>
      </c>
      <c r="R591" s="273">
        <f t="shared" si="828"/>
        <v>0</v>
      </c>
      <c r="S591" s="241"/>
      <c r="T591" s="36" t="b">
        <f t="shared" si="829"/>
        <v>1</v>
      </c>
      <c r="CJ591" s="38" t="b">
        <f t="shared" si="830"/>
        <v>1</v>
      </c>
      <c r="CT591" s="182">
        <f t="shared" si="831"/>
        <v>28177.66</v>
      </c>
      <c r="CU591" s="38" t="b">
        <f t="shared" si="832"/>
        <v>1</v>
      </c>
    </row>
    <row r="592" spans="1:99" s="247" customFormat="1" x14ac:dyDescent="0.25">
      <c r="A592" s="480"/>
      <c r="B592" s="158" t="s">
        <v>10</v>
      </c>
      <c r="C592" s="153"/>
      <c r="D592" s="272"/>
      <c r="E592" s="272"/>
      <c r="F592" s="272"/>
      <c r="G592" s="272">
        <f>G598+G604+G610+G616</f>
        <v>307.5</v>
      </c>
      <c r="H592" s="272">
        <f t="shared" ref="H592:I592" si="848">H598+H604+H610+H616</f>
        <v>307.5</v>
      </c>
      <c r="I592" s="272">
        <f t="shared" si="848"/>
        <v>0</v>
      </c>
      <c r="J592" s="150">
        <f t="shared" si="823"/>
        <v>0</v>
      </c>
      <c r="K592" s="272">
        <f t="shared" ref="K592:K596" si="849">K598+K604+K610+K616</f>
        <v>0</v>
      </c>
      <c r="L592" s="150">
        <f t="shared" ref="L592" si="850">K592/H592</f>
        <v>0</v>
      </c>
      <c r="M592" s="154" t="e">
        <f t="shared" ref="M592" si="851">K592/I592</f>
        <v>#DIV/0!</v>
      </c>
      <c r="N592" s="272">
        <f t="shared" ref="N592:O596" si="852">N598+N604+N610+N616</f>
        <v>307.5</v>
      </c>
      <c r="O592" s="272">
        <f t="shared" si="852"/>
        <v>0</v>
      </c>
      <c r="P592" s="123">
        <f t="shared" si="826"/>
        <v>1</v>
      </c>
      <c r="Q592" s="272">
        <f t="shared" si="827"/>
        <v>307.5</v>
      </c>
      <c r="R592" s="272">
        <f t="shared" si="828"/>
        <v>0</v>
      </c>
      <c r="S592" s="421"/>
      <c r="T592" s="38" t="b">
        <f t="shared" si="829"/>
        <v>1</v>
      </c>
      <c r="CJ592" s="38" t="b">
        <f t="shared" si="830"/>
        <v>1</v>
      </c>
      <c r="CT592" s="182">
        <f t="shared" si="831"/>
        <v>307.5</v>
      </c>
      <c r="CU592" s="38" t="b">
        <f t="shared" si="832"/>
        <v>1</v>
      </c>
    </row>
    <row r="593" spans="1:99" s="247" customFormat="1" x14ac:dyDescent="0.25">
      <c r="A593" s="480"/>
      <c r="B593" s="158" t="s">
        <v>8</v>
      </c>
      <c r="C593" s="153"/>
      <c r="D593" s="272"/>
      <c r="E593" s="272"/>
      <c r="F593" s="272">
        <f>D593-E593</f>
        <v>0</v>
      </c>
      <c r="G593" s="272">
        <f t="shared" ref="G593:I596" si="853">G599+G605+G611+G617</f>
        <v>12510.9</v>
      </c>
      <c r="H593" s="272">
        <f t="shared" si="853"/>
        <v>12510.9</v>
      </c>
      <c r="I593" s="272">
        <f t="shared" si="853"/>
        <v>1791</v>
      </c>
      <c r="J593" s="150">
        <f t="shared" si="823"/>
        <v>0.14000000000000001</v>
      </c>
      <c r="K593" s="272">
        <f t="shared" si="849"/>
        <v>1791</v>
      </c>
      <c r="L593" s="150">
        <f>K593/H593</f>
        <v>0.14000000000000001</v>
      </c>
      <c r="M593" s="123">
        <f>K593/I593</f>
        <v>1</v>
      </c>
      <c r="N593" s="272">
        <f t="shared" si="852"/>
        <v>12510.9</v>
      </c>
      <c r="O593" s="272">
        <f t="shared" si="852"/>
        <v>0</v>
      </c>
      <c r="P593" s="150">
        <f t="shared" si="826"/>
        <v>1</v>
      </c>
      <c r="Q593" s="272">
        <f t="shared" si="827"/>
        <v>10719.9</v>
      </c>
      <c r="R593" s="272">
        <f t="shared" si="828"/>
        <v>0</v>
      </c>
      <c r="S593" s="421"/>
      <c r="T593" s="38" t="b">
        <f t="shared" si="829"/>
        <v>1</v>
      </c>
      <c r="CJ593" s="38" t="b">
        <f t="shared" si="830"/>
        <v>1</v>
      </c>
      <c r="CT593" s="182">
        <f t="shared" si="831"/>
        <v>12510.9</v>
      </c>
      <c r="CU593" s="38" t="b">
        <f t="shared" si="832"/>
        <v>1</v>
      </c>
    </row>
    <row r="594" spans="1:99" s="247" customFormat="1" x14ac:dyDescent="0.25">
      <c r="A594" s="480"/>
      <c r="B594" s="158" t="s">
        <v>20</v>
      </c>
      <c r="C594" s="153"/>
      <c r="D594" s="272"/>
      <c r="E594" s="272"/>
      <c r="F594" s="272"/>
      <c r="G594" s="272">
        <f t="shared" si="853"/>
        <v>948.6</v>
      </c>
      <c r="H594" s="272">
        <f t="shared" si="853"/>
        <v>948.6</v>
      </c>
      <c r="I594" s="272">
        <f t="shared" si="853"/>
        <v>0</v>
      </c>
      <c r="J594" s="150">
        <f t="shared" si="823"/>
        <v>0</v>
      </c>
      <c r="K594" s="272">
        <f t="shared" si="849"/>
        <v>0</v>
      </c>
      <c r="L594" s="150">
        <f t="shared" ref="L594:L596" si="854">K594/H594</f>
        <v>0</v>
      </c>
      <c r="M594" s="154" t="e">
        <f t="shared" ref="M594:M596" si="855">K594/I594</f>
        <v>#DIV/0!</v>
      </c>
      <c r="N594" s="272">
        <f t="shared" si="852"/>
        <v>948.6</v>
      </c>
      <c r="O594" s="272">
        <f t="shared" si="852"/>
        <v>0</v>
      </c>
      <c r="P594" s="150">
        <f t="shared" si="826"/>
        <v>1</v>
      </c>
      <c r="Q594" s="272">
        <f t="shared" si="827"/>
        <v>948.6</v>
      </c>
      <c r="R594" s="272">
        <f t="shared" si="828"/>
        <v>0</v>
      </c>
      <c r="S594" s="421"/>
      <c r="T594" s="38" t="b">
        <f t="shared" si="829"/>
        <v>1</v>
      </c>
      <c r="CJ594" s="38" t="b">
        <f t="shared" si="830"/>
        <v>1</v>
      </c>
      <c r="CT594" s="182">
        <f t="shared" si="831"/>
        <v>948.6</v>
      </c>
      <c r="CU594" s="38" t="b">
        <f t="shared" si="832"/>
        <v>1</v>
      </c>
    </row>
    <row r="595" spans="1:99" s="247" customFormat="1" x14ac:dyDescent="0.25">
      <c r="A595" s="480"/>
      <c r="B595" s="159" t="s">
        <v>22</v>
      </c>
      <c r="C595" s="264"/>
      <c r="D595" s="279"/>
      <c r="E595" s="279"/>
      <c r="F595" s="279"/>
      <c r="G595" s="272">
        <f t="shared" si="853"/>
        <v>14410.66</v>
      </c>
      <c r="H595" s="272">
        <f t="shared" si="853"/>
        <v>14410.66</v>
      </c>
      <c r="I595" s="272">
        <f t="shared" si="853"/>
        <v>4335.8100000000004</v>
      </c>
      <c r="J595" s="123">
        <f t="shared" si="823"/>
        <v>0.3</v>
      </c>
      <c r="K595" s="272">
        <f t="shared" si="849"/>
        <v>4335.8100000000004</v>
      </c>
      <c r="L595" s="123">
        <f t="shared" si="854"/>
        <v>0.3</v>
      </c>
      <c r="M595" s="123">
        <f t="shared" si="855"/>
        <v>1</v>
      </c>
      <c r="N595" s="272">
        <f t="shared" si="852"/>
        <v>14410.66</v>
      </c>
      <c r="O595" s="272">
        <f t="shared" si="852"/>
        <v>0</v>
      </c>
      <c r="P595" s="150">
        <f t="shared" si="826"/>
        <v>1</v>
      </c>
      <c r="Q595" s="272">
        <f t="shared" si="827"/>
        <v>10074.85</v>
      </c>
      <c r="R595" s="272">
        <f t="shared" si="828"/>
        <v>0</v>
      </c>
      <c r="S595" s="421"/>
      <c r="T595" s="38" t="b">
        <f t="shared" si="829"/>
        <v>1</v>
      </c>
      <c r="CJ595" s="38" t="b">
        <f t="shared" si="830"/>
        <v>1</v>
      </c>
      <c r="CT595" s="182">
        <f t="shared" si="831"/>
        <v>14410.66</v>
      </c>
      <c r="CU595" s="38" t="b">
        <f t="shared" si="832"/>
        <v>1</v>
      </c>
    </row>
    <row r="596" spans="1:99" s="247" customFormat="1" collapsed="1" x14ac:dyDescent="0.25">
      <c r="A596" s="481"/>
      <c r="B596" s="158" t="s">
        <v>11</v>
      </c>
      <c r="C596" s="153"/>
      <c r="D596" s="272"/>
      <c r="E596" s="272"/>
      <c r="F596" s="272"/>
      <c r="G596" s="272">
        <f t="shared" si="853"/>
        <v>0</v>
      </c>
      <c r="H596" s="272">
        <f t="shared" si="853"/>
        <v>0</v>
      </c>
      <c r="I596" s="272">
        <f t="shared" si="853"/>
        <v>0</v>
      </c>
      <c r="J596" s="122" t="e">
        <f t="shared" si="823"/>
        <v>#DIV/0!</v>
      </c>
      <c r="K596" s="272">
        <f t="shared" si="849"/>
        <v>0</v>
      </c>
      <c r="L596" s="122" t="e">
        <f t="shared" si="854"/>
        <v>#DIV/0!</v>
      </c>
      <c r="M596" s="122" t="e">
        <f t="shared" si="855"/>
        <v>#DIV/0!</v>
      </c>
      <c r="N596" s="272">
        <f t="shared" si="852"/>
        <v>0</v>
      </c>
      <c r="O596" s="272">
        <f t="shared" si="852"/>
        <v>0</v>
      </c>
      <c r="P596" s="122" t="e">
        <f t="shared" si="826"/>
        <v>#DIV/0!</v>
      </c>
      <c r="Q596" s="272">
        <f t="shared" si="827"/>
        <v>0</v>
      </c>
      <c r="R596" s="272">
        <f t="shared" si="828"/>
        <v>0</v>
      </c>
      <c r="S596" s="422"/>
      <c r="T596" s="38" t="b">
        <f t="shared" si="829"/>
        <v>1</v>
      </c>
      <c r="CJ596" s="38" t="b">
        <f t="shared" si="830"/>
        <v>1</v>
      </c>
      <c r="CT596" s="182">
        <f t="shared" si="831"/>
        <v>0</v>
      </c>
      <c r="CU596" s="38" t="b">
        <f t="shared" si="832"/>
        <v>1</v>
      </c>
    </row>
    <row r="597" spans="1:99" s="37" customFormat="1" ht="150.75" customHeight="1" x14ac:dyDescent="0.25">
      <c r="A597" s="173" t="s">
        <v>150</v>
      </c>
      <c r="B597" s="120" t="s">
        <v>253</v>
      </c>
      <c r="C597" s="155" t="s">
        <v>17</v>
      </c>
      <c r="D597" s="271">
        <f t="shared" ref="D597:I597" si="856">SUM(D598:D602)</f>
        <v>0</v>
      </c>
      <c r="E597" s="271">
        <f t="shared" si="856"/>
        <v>0</v>
      </c>
      <c r="F597" s="271">
        <f t="shared" si="856"/>
        <v>0</v>
      </c>
      <c r="G597" s="271">
        <f t="shared" si="856"/>
        <v>17785.66</v>
      </c>
      <c r="H597" s="271">
        <f t="shared" si="856"/>
        <v>17785.66</v>
      </c>
      <c r="I597" s="271">
        <f t="shared" si="856"/>
        <v>4335.8100000000004</v>
      </c>
      <c r="J597" s="121">
        <f>I597/H597</f>
        <v>0.24</v>
      </c>
      <c r="K597" s="271">
        <f>SUM(K598:K602)</f>
        <v>4335.8100000000004</v>
      </c>
      <c r="L597" s="121">
        <f>K597/H597</f>
        <v>0.24</v>
      </c>
      <c r="M597" s="121">
        <f>K597/I597</f>
        <v>1</v>
      </c>
      <c r="N597" s="271">
        <f>SUM(N598:N602)</f>
        <v>17785.66</v>
      </c>
      <c r="O597" s="271">
        <f t="shared" ref="O597:O621" si="857">H597-N597</f>
        <v>0</v>
      </c>
      <c r="P597" s="121">
        <f t="shared" si="826"/>
        <v>1</v>
      </c>
      <c r="Q597" s="271">
        <f t="shared" si="827"/>
        <v>13449.85</v>
      </c>
      <c r="R597" s="271">
        <f t="shared" si="828"/>
        <v>0</v>
      </c>
      <c r="S597" s="574" t="s">
        <v>484</v>
      </c>
      <c r="T597" s="36" t="b">
        <f t="shared" si="829"/>
        <v>1</v>
      </c>
      <c r="CJ597" s="250" t="b">
        <f t="shared" si="830"/>
        <v>1</v>
      </c>
      <c r="CT597" s="297">
        <f t="shared" si="831"/>
        <v>17785.66</v>
      </c>
      <c r="CU597" s="250" t="b">
        <f t="shared" si="832"/>
        <v>1</v>
      </c>
    </row>
    <row r="598" spans="1:99" s="31" customFormat="1" ht="78.75" customHeight="1" x14ac:dyDescent="0.25">
      <c r="A598" s="480"/>
      <c r="B598" s="159" t="s">
        <v>10</v>
      </c>
      <c r="C598" s="482"/>
      <c r="D598" s="279"/>
      <c r="E598" s="279"/>
      <c r="F598" s="390"/>
      <c r="G598" s="279"/>
      <c r="H598" s="279"/>
      <c r="I598" s="279"/>
      <c r="J598" s="151" t="e">
        <f t="shared" ref="J598" si="858">I598/H598</f>
        <v>#DIV/0!</v>
      </c>
      <c r="K598" s="279"/>
      <c r="L598" s="151" t="e">
        <f t="shared" ref="L598" si="859">K598/H598</f>
        <v>#DIV/0!</v>
      </c>
      <c r="M598" s="151" t="e">
        <f t="shared" ref="M598:M602" si="860">K598/I598</f>
        <v>#DIV/0!</v>
      </c>
      <c r="N598" s="279"/>
      <c r="O598" s="279">
        <f t="shared" si="857"/>
        <v>0</v>
      </c>
      <c r="P598" s="151" t="e">
        <f t="shared" si="826"/>
        <v>#DIV/0!</v>
      </c>
      <c r="Q598" s="279">
        <f t="shared" si="827"/>
        <v>0</v>
      </c>
      <c r="R598" s="279">
        <f t="shared" si="828"/>
        <v>0</v>
      </c>
      <c r="S598" s="628"/>
      <c r="T598" s="250" t="b">
        <f t="shared" si="829"/>
        <v>1</v>
      </c>
      <c r="CJ598" s="250" t="b">
        <f t="shared" si="830"/>
        <v>1</v>
      </c>
      <c r="CT598" s="297">
        <f t="shared" si="831"/>
        <v>0</v>
      </c>
      <c r="CU598" s="250" t="b">
        <f t="shared" si="832"/>
        <v>1</v>
      </c>
    </row>
    <row r="599" spans="1:99" s="31" customFormat="1" ht="78.75" customHeight="1" x14ac:dyDescent="0.25">
      <c r="A599" s="480"/>
      <c r="B599" s="158" t="s">
        <v>8</v>
      </c>
      <c r="C599" s="153"/>
      <c r="D599" s="272"/>
      <c r="E599" s="272"/>
      <c r="F599" s="272">
        <f>D599-E599</f>
        <v>0</v>
      </c>
      <c r="G599" s="272">
        <v>2700</v>
      </c>
      <c r="H599" s="272">
        <v>2700</v>
      </c>
      <c r="I599" s="272"/>
      <c r="J599" s="150">
        <f>I599/H599</f>
        <v>0</v>
      </c>
      <c r="K599" s="272">
        <f>I599</f>
        <v>0</v>
      </c>
      <c r="L599" s="483">
        <f>K599/H599</f>
        <v>0</v>
      </c>
      <c r="M599" s="154" t="e">
        <f t="shared" si="860"/>
        <v>#DIV/0!</v>
      </c>
      <c r="N599" s="272">
        <f>H599</f>
        <v>2700</v>
      </c>
      <c r="O599" s="272">
        <f t="shared" si="857"/>
        <v>0</v>
      </c>
      <c r="P599" s="150">
        <f t="shared" si="826"/>
        <v>1</v>
      </c>
      <c r="Q599" s="272">
        <f t="shared" si="827"/>
        <v>2700</v>
      </c>
      <c r="R599" s="272">
        <f t="shared" si="828"/>
        <v>0</v>
      </c>
      <c r="S599" s="628"/>
      <c r="T599" s="250" t="b">
        <f t="shared" si="829"/>
        <v>1</v>
      </c>
      <c r="CJ599" s="250" t="b">
        <f t="shared" si="830"/>
        <v>1</v>
      </c>
      <c r="CT599" s="297">
        <f t="shared" si="831"/>
        <v>2700</v>
      </c>
      <c r="CU599" s="250" t="b">
        <f t="shared" si="832"/>
        <v>1</v>
      </c>
    </row>
    <row r="600" spans="1:99" s="31" customFormat="1" ht="78.75" customHeight="1" x14ac:dyDescent="0.25">
      <c r="A600" s="480"/>
      <c r="B600" s="158" t="s">
        <v>20</v>
      </c>
      <c r="C600" s="153"/>
      <c r="D600" s="272"/>
      <c r="E600" s="272"/>
      <c r="F600" s="272"/>
      <c r="G600" s="272">
        <v>675</v>
      </c>
      <c r="H600" s="272">
        <v>675</v>
      </c>
      <c r="I600" s="272"/>
      <c r="J600" s="150">
        <f>I600/H600</f>
        <v>0</v>
      </c>
      <c r="K600" s="272">
        <f>I600</f>
        <v>0</v>
      </c>
      <c r="L600" s="483">
        <f>K600/H600</f>
        <v>0</v>
      </c>
      <c r="M600" s="154" t="e">
        <f t="shared" si="860"/>
        <v>#DIV/0!</v>
      </c>
      <c r="N600" s="272">
        <f>H600</f>
        <v>675</v>
      </c>
      <c r="O600" s="272">
        <f t="shared" si="857"/>
        <v>0</v>
      </c>
      <c r="P600" s="150">
        <f t="shared" si="826"/>
        <v>1</v>
      </c>
      <c r="Q600" s="272">
        <f t="shared" si="827"/>
        <v>675</v>
      </c>
      <c r="R600" s="272">
        <f t="shared" si="828"/>
        <v>0</v>
      </c>
      <c r="S600" s="628"/>
      <c r="T600" s="250" t="b">
        <f t="shared" si="829"/>
        <v>1</v>
      </c>
      <c r="CJ600" s="250" t="b">
        <f t="shared" si="830"/>
        <v>1</v>
      </c>
      <c r="CT600" s="297">
        <f t="shared" si="831"/>
        <v>675</v>
      </c>
      <c r="CU600" s="250" t="b">
        <f t="shared" si="832"/>
        <v>1</v>
      </c>
    </row>
    <row r="601" spans="1:99" s="31" customFormat="1" ht="78.75" customHeight="1" x14ac:dyDescent="0.25">
      <c r="A601" s="480"/>
      <c r="B601" s="159" t="s">
        <v>22</v>
      </c>
      <c r="C601" s="482"/>
      <c r="D601" s="279"/>
      <c r="E601" s="279"/>
      <c r="F601" s="390"/>
      <c r="G601" s="279">
        <v>14410.66</v>
      </c>
      <c r="H601" s="279">
        <v>14410.66</v>
      </c>
      <c r="I601" s="279">
        <v>4335.8100000000004</v>
      </c>
      <c r="J601" s="150">
        <f>I601/H601</f>
        <v>0.3</v>
      </c>
      <c r="K601" s="272">
        <f>I601</f>
        <v>4335.8100000000004</v>
      </c>
      <c r="L601" s="150">
        <f t="shared" ref="L601:L602" si="861">K601/H601</f>
        <v>0.3</v>
      </c>
      <c r="M601" s="150">
        <f t="shared" si="860"/>
        <v>1</v>
      </c>
      <c r="N601" s="272">
        <f>H601</f>
        <v>14410.66</v>
      </c>
      <c r="O601" s="390">
        <f t="shared" si="857"/>
        <v>0</v>
      </c>
      <c r="P601" s="150">
        <f t="shared" si="826"/>
        <v>1</v>
      </c>
      <c r="Q601" s="279">
        <f t="shared" si="827"/>
        <v>10074.85</v>
      </c>
      <c r="R601" s="279">
        <f t="shared" si="828"/>
        <v>0</v>
      </c>
      <c r="S601" s="628"/>
      <c r="T601" s="250" t="b">
        <f t="shared" si="829"/>
        <v>1</v>
      </c>
      <c r="CJ601" s="250" t="b">
        <f t="shared" si="830"/>
        <v>1</v>
      </c>
      <c r="CT601" s="297">
        <f t="shared" si="831"/>
        <v>14410.66</v>
      </c>
      <c r="CU601" s="250" t="b">
        <f t="shared" si="832"/>
        <v>1</v>
      </c>
    </row>
    <row r="602" spans="1:99" s="31" customFormat="1" ht="78.75" customHeight="1" collapsed="1" x14ac:dyDescent="0.25">
      <c r="A602" s="481"/>
      <c r="B602" s="158" t="s">
        <v>11</v>
      </c>
      <c r="C602" s="153"/>
      <c r="D602" s="272"/>
      <c r="E602" s="272"/>
      <c r="F602" s="375"/>
      <c r="G602" s="272"/>
      <c r="H602" s="375"/>
      <c r="I602" s="272"/>
      <c r="J602" s="154" t="e">
        <f t="shared" ref="J602" si="862">I602/H602</f>
        <v>#DIV/0!</v>
      </c>
      <c r="K602" s="272"/>
      <c r="L602" s="154" t="e">
        <f t="shared" si="861"/>
        <v>#DIV/0!</v>
      </c>
      <c r="M602" s="154" t="e">
        <f t="shared" si="860"/>
        <v>#DIV/0!</v>
      </c>
      <c r="N602" s="272"/>
      <c r="O602" s="375">
        <f t="shared" si="857"/>
        <v>0</v>
      </c>
      <c r="P602" s="154" t="e">
        <f t="shared" si="826"/>
        <v>#DIV/0!</v>
      </c>
      <c r="Q602" s="272">
        <f t="shared" si="827"/>
        <v>0</v>
      </c>
      <c r="R602" s="375">
        <f t="shared" si="828"/>
        <v>0</v>
      </c>
      <c r="S602" s="629"/>
      <c r="T602" s="250" t="b">
        <f t="shared" si="829"/>
        <v>1</v>
      </c>
      <c r="CJ602" s="250" t="b">
        <f t="shared" si="830"/>
        <v>1</v>
      </c>
      <c r="CT602" s="297">
        <f t="shared" si="831"/>
        <v>0</v>
      </c>
      <c r="CU602" s="250" t="b">
        <f t="shared" si="832"/>
        <v>1</v>
      </c>
    </row>
    <row r="603" spans="1:99" s="41" customFormat="1" ht="97.5" customHeight="1" x14ac:dyDescent="0.25">
      <c r="A603" s="173" t="s">
        <v>151</v>
      </c>
      <c r="B603" s="120" t="s">
        <v>229</v>
      </c>
      <c r="C603" s="155" t="s">
        <v>17</v>
      </c>
      <c r="D603" s="271">
        <f t="shared" ref="D603:I603" si="863">SUM(D604:D608)</f>
        <v>0</v>
      </c>
      <c r="E603" s="271">
        <f t="shared" si="863"/>
        <v>0</v>
      </c>
      <c r="F603" s="271">
        <f t="shared" si="863"/>
        <v>0</v>
      </c>
      <c r="G603" s="271">
        <f t="shared" si="863"/>
        <v>912</v>
      </c>
      <c r="H603" s="281">
        <f t="shared" si="863"/>
        <v>912</v>
      </c>
      <c r="I603" s="484">
        <f t="shared" si="863"/>
        <v>0</v>
      </c>
      <c r="J603" s="121">
        <f>I603/H603</f>
        <v>0</v>
      </c>
      <c r="K603" s="271">
        <f>SUM(K604:K608)</f>
        <v>0</v>
      </c>
      <c r="L603" s="121">
        <f>K603/H603</f>
        <v>0</v>
      </c>
      <c r="M603" s="309" t="e">
        <f>K603/I603</f>
        <v>#DIV/0!</v>
      </c>
      <c r="N603" s="271">
        <f>SUM(N604:N608)</f>
        <v>912</v>
      </c>
      <c r="O603" s="281">
        <f t="shared" si="857"/>
        <v>0</v>
      </c>
      <c r="P603" s="121">
        <f t="shared" si="826"/>
        <v>1</v>
      </c>
      <c r="Q603" s="271">
        <f t="shared" si="827"/>
        <v>912</v>
      </c>
      <c r="R603" s="281">
        <f t="shared" si="828"/>
        <v>0</v>
      </c>
      <c r="S603" s="630" t="s">
        <v>418</v>
      </c>
      <c r="T603" s="40" t="b">
        <f t="shared" ref="T603:T620" si="864">H621-K621=Q621</f>
        <v>1</v>
      </c>
      <c r="CJ603" s="38" t="b">
        <f t="shared" si="830"/>
        <v>1</v>
      </c>
      <c r="CT603" s="182">
        <f t="shared" si="831"/>
        <v>912</v>
      </c>
      <c r="CU603" s="38" t="b">
        <f t="shared" si="832"/>
        <v>1</v>
      </c>
    </row>
    <row r="604" spans="1:99" s="31" customFormat="1" ht="87" customHeight="1" x14ac:dyDescent="0.25">
      <c r="A604" s="485"/>
      <c r="B604" s="124" t="s">
        <v>10</v>
      </c>
      <c r="C604" s="541"/>
      <c r="D604" s="546"/>
      <c r="E604" s="546"/>
      <c r="F604" s="278"/>
      <c r="G604" s="546"/>
      <c r="H604" s="546"/>
      <c r="I604" s="279"/>
      <c r="J604" s="137" t="e">
        <f t="shared" ref="J604" si="865">I604/H604</f>
        <v>#DIV/0!</v>
      </c>
      <c r="K604" s="185"/>
      <c r="L604" s="137" t="e">
        <f t="shared" ref="L604" si="866">K604/H604</f>
        <v>#DIV/0!</v>
      </c>
      <c r="M604" s="137" t="e">
        <f t="shared" ref="M604" si="867">K604/I604</f>
        <v>#DIV/0!</v>
      </c>
      <c r="N604" s="185"/>
      <c r="O604" s="546">
        <f t="shared" si="857"/>
        <v>0</v>
      </c>
      <c r="P604" s="137" t="e">
        <f t="shared" si="826"/>
        <v>#DIV/0!</v>
      </c>
      <c r="Q604" s="546">
        <f t="shared" si="827"/>
        <v>0</v>
      </c>
      <c r="R604" s="546">
        <f t="shared" si="828"/>
        <v>0</v>
      </c>
      <c r="S604" s="631"/>
      <c r="T604" s="31" t="b">
        <f t="shared" si="864"/>
        <v>1</v>
      </c>
      <c r="CJ604" s="38" t="b">
        <f t="shared" si="830"/>
        <v>1</v>
      </c>
      <c r="CT604" s="182">
        <f t="shared" si="831"/>
        <v>0</v>
      </c>
      <c r="CU604" s="38" t="b">
        <f t="shared" si="832"/>
        <v>1</v>
      </c>
    </row>
    <row r="605" spans="1:99" s="31" customFormat="1" ht="87" customHeight="1" x14ac:dyDescent="0.25">
      <c r="A605" s="485"/>
      <c r="B605" s="124" t="s">
        <v>8</v>
      </c>
      <c r="C605" s="541"/>
      <c r="D605" s="546"/>
      <c r="E605" s="546"/>
      <c r="F605" s="546">
        <f>D605-E605</f>
        <v>0</v>
      </c>
      <c r="G605" s="546">
        <v>638.4</v>
      </c>
      <c r="H605" s="546">
        <v>638.4</v>
      </c>
      <c r="I605" s="546"/>
      <c r="J605" s="195">
        <f>I605/H605</f>
        <v>0</v>
      </c>
      <c r="K605" s="546"/>
      <c r="L605" s="195">
        <f>K605/H605</f>
        <v>0</v>
      </c>
      <c r="M605" s="137" t="e">
        <f>K605/I605</f>
        <v>#DIV/0!</v>
      </c>
      <c r="N605" s="546">
        <f>H605</f>
        <v>638.4</v>
      </c>
      <c r="O605" s="546">
        <f t="shared" si="857"/>
        <v>0</v>
      </c>
      <c r="P605" s="195">
        <f t="shared" si="826"/>
        <v>1</v>
      </c>
      <c r="Q605" s="546">
        <f t="shared" si="827"/>
        <v>638.4</v>
      </c>
      <c r="R605" s="546">
        <f t="shared" si="828"/>
        <v>0</v>
      </c>
      <c r="S605" s="631"/>
      <c r="T605" s="31" t="b">
        <f t="shared" si="864"/>
        <v>1</v>
      </c>
      <c r="CJ605" s="38" t="b">
        <f t="shared" si="830"/>
        <v>1</v>
      </c>
      <c r="CT605" s="182">
        <f t="shared" si="831"/>
        <v>638.4</v>
      </c>
      <c r="CU605" s="38" t="b">
        <f t="shared" si="832"/>
        <v>1</v>
      </c>
    </row>
    <row r="606" spans="1:99" s="31" customFormat="1" ht="87" customHeight="1" x14ac:dyDescent="0.25">
      <c r="A606" s="485"/>
      <c r="B606" s="177" t="s">
        <v>20</v>
      </c>
      <c r="C606" s="553"/>
      <c r="D606" s="547"/>
      <c r="E606" s="547"/>
      <c r="F606" s="547"/>
      <c r="G606" s="547">
        <v>273.60000000000002</v>
      </c>
      <c r="H606" s="547">
        <v>273.60000000000002</v>
      </c>
      <c r="I606" s="547"/>
      <c r="J606" s="123">
        <f t="shared" ref="J606:J608" si="868">I606/H606</f>
        <v>0</v>
      </c>
      <c r="K606" s="547"/>
      <c r="L606" s="123">
        <f t="shared" ref="L606:L608" si="869">K606/H606</f>
        <v>0</v>
      </c>
      <c r="M606" s="122" t="e">
        <f t="shared" ref="M606:M608" si="870">K606/I606</f>
        <v>#DIV/0!</v>
      </c>
      <c r="N606" s="547">
        <f>H606</f>
        <v>273.60000000000002</v>
      </c>
      <c r="O606" s="547">
        <f t="shared" si="857"/>
        <v>0</v>
      </c>
      <c r="P606" s="123">
        <f t="shared" si="826"/>
        <v>1</v>
      </c>
      <c r="Q606" s="547">
        <f t="shared" si="827"/>
        <v>273.60000000000002</v>
      </c>
      <c r="R606" s="547">
        <f t="shared" si="828"/>
        <v>0</v>
      </c>
      <c r="S606" s="631"/>
      <c r="T606" s="31" t="b">
        <f t="shared" si="864"/>
        <v>1</v>
      </c>
      <c r="CJ606" s="38" t="b">
        <f t="shared" si="830"/>
        <v>1</v>
      </c>
      <c r="CT606" s="182">
        <f t="shared" si="831"/>
        <v>273.60000000000002</v>
      </c>
      <c r="CU606" s="38" t="b">
        <f t="shared" si="832"/>
        <v>1</v>
      </c>
    </row>
    <row r="607" spans="1:99" s="31" customFormat="1" ht="87" customHeight="1" x14ac:dyDescent="0.25">
      <c r="A607" s="485"/>
      <c r="B607" s="124" t="s">
        <v>22</v>
      </c>
      <c r="C607" s="541"/>
      <c r="D607" s="546"/>
      <c r="E607" s="546"/>
      <c r="F607" s="278"/>
      <c r="G607" s="546"/>
      <c r="H607" s="278"/>
      <c r="I607" s="279"/>
      <c r="J607" s="137" t="e">
        <f t="shared" si="868"/>
        <v>#DIV/0!</v>
      </c>
      <c r="K607" s="546"/>
      <c r="L607" s="137" t="e">
        <f t="shared" si="869"/>
        <v>#DIV/0!</v>
      </c>
      <c r="M607" s="137" t="e">
        <f t="shared" si="870"/>
        <v>#DIV/0!</v>
      </c>
      <c r="N607" s="546"/>
      <c r="O607" s="278">
        <f t="shared" si="857"/>
        <v>0</v>
      </c>
      <c r="P607" s="137" t="e">
        <f t="shared" si="826"/>
        <v>#DIV/0!</v>
      </c>
      <c r="Q607" s="546">
        <f t="shared" si="827"/>
        <v>0</v>
      </c>
      <c r="R607" s="278">
        <f t="shared" si="828"/>
        <v>0</v>
      </c>
      <c r="S607" s="631"/>
      <c r="T607" s="31" t="b">
        <f t="shared" si="864"/>
        <v>1</v>
      </c>
      <c r="CJ607" s="38" t="b">
        <f t="shared" si="830"/>
        <v>1</v>
      </c>
      <c r="CT607" s="182">
        <f t="shared" si="831"/>
        <v>0</v>
      </c>
      <c r="CU607" s="38" t="b">
        <f t="shared" si="832"/>
        <v>1</v>
      </c>
    </row>
    <row r="608" spans="1:99" s="31" customFormat="1" ht="46.5" customHeight="1" collapsed="1" x14ac:dyDescent="0.25">
      <c r="A608" s="486"/>
      <c r="B608" s="177" t="s">
        <v>11</v>
      </c>
      <c r="C608" s="553"/>
      <c r="D608" s="547"/>
      <c r="E608" s="547"/>
      <c r="F608" s="268"/>
      <c r="G608" s="547"/>
      <c r="H608" s="268"/>
      <c r="I608" s="547"/>
      <c r="J608" s="122" t="e">
        <f t="shared" si="868"/>
        <v>#DIV/0!</v>
      </c>
      <c r="K608" s="547"/>
      <c r="L608" s="122" t="e">
        <f t="shared" si="869"/>
        <v>#DIV/0!</v>
      </c>
      <c r="M608" s="122" t="e">
        <f t="shared" si="870"/>
        <v>#DIV/0!</v>
      </c>
      <c r="N608" s="547"/>
      <c r="O608" s="268">
        <f t="shared" si="857"/>
        <v>0</v>
      </c>
      <c r="P608" s="122" t="e">
        <f t="shared" si="826"/>
        <v>#DIV/0!</v>
      </c>
      <c r="Q608" s="547">
        <f t="shared" si="827"/>
        <v>0</v>
      </c>
      <c r="R608" s="268">
        <f t="shared" si="828"/>
        <v>0</v>
      </c>
      <c r="S608" s="632"/>
      <c r="T608" s="31" t="b">
        <f t="shared" si="864"/>
        <v>1</v>
      </c>
      <c r="CJ608" s="38" t="b">
        <f t="shared" si="830"/>
        <v>1</v>
      </c>
      <c r="CT608" s="182">
        <f t="shared" si="831"/>
        <v>0</v>
      </c>
      <c r="CU608" s="38" t="b">
        <f t="shared" si="832"/>
        <v>1</v>
      </c>
    </row>
    <row r="609" spans="1:99" s="37" customFormat="1" ht="69.75" x14ac:dyDescent="0.25">
      <c r="A609" s="173" t="s">
        <v>152</v>
      </c>
      <c r="B609" s="120" t="s">
        <v>183</v>
      </c>
      <c r="C609" s="155" t="s">
        <v>17</v>
      </c>
      <c r="D609" s="271">
        <f t="shared" ref="D609:I609" si="871">SUM(D610:D614)</f>
        <v>0</v>
      </c>
      <c r="E609" s="271">
        <f t="shared" si="871"/>
        <v>0</v>
      </c>
      <c r="F609" s="271">
        <f t="shared" si="871"/>
        <v>0</v>
      </c>
      <c r="G609" s="271">
        <f t="shared" si="871"/>
        <v>9172.5</v>
      </c>
      <c r="H609" s="271">
        <f t="shared" si="871"/>
        <v>9172.5</v>
      </c>
      <c r="I609" s="271">
        <f t="shared" si="871"/>
        <v>1791</v>
      </c>
      <c r="J609" s="121">
        <f>I609/H609</f>
        <v>0.2</v>
      </c>
      <c r="K609" s="271">
        <f>SUM(K610:K614)</f>
        <v>1791</v>
      </c>
      <c r="L609" s="121">
        <f>K609/H609</f>
        <v>0.2</v>
      </c>
      <c r="M609" s="152">
        <f>K609/I609</f>
        <v>1</v>
      </c>
      <c r="N609" s="271">
        <f>SUM(N610:N614)</f>
        <v>9172.5</v>
      </c>
      <c r="O609" s="271">
        <f t="shared" si="857"/>
        <v>0</v>
      </c>
      <c r="P609" s="121">
        <f t="shared" si="826"/>
        <v>1</v>
      </c>
      <c r="Q609" s="271">
        <f t="shared" si="827"/>
        <v>7381.5</v>
      </c>
      <c r="R609" s="271">
        <f t="shared" si="828"/>
        <v>0</v>
      </c>
      <c r="S609" s="568" t="s">
        <v>469</v>
      </c>
      <c r="T609" s="36" t="b">
        <f t="shared" si="864"/>
        <v>1</v>
      </c>
      <c r="CJ609" s="38" t="b">
        <f t="shared" si="830"/>
        <v>1</v>
      </c>
      <c r="CT609" s="182">
        <f t="shared" si="831"/>
        <v>9172.5</v>
      </c>
      <c r="CU609" s="38" t="b">
        <f t="shared" si="832"/>
        <v>1</v>
      </c>
    </row>
    <row r="610" spans="1:99" s="247" customFormat="1" x14ac:dyDescent="0.25">
      <c r="A610" s="485"/>
      <c r="B610" s="177" t="s">
        <v>10</v>
      </c>
      <c r="C610" s="376"/>
      <c r="D610" s="424"/>
      <c r="E610" s="424"/>
      <c r="F610" s="268"/>
      <c r="G610" s="424"/>
      <c r="H610" s="424"/>
      <c r="I610" s="424"/>
      <c r="J610" s="122" t="e">
        <f t="shared" ref="J610" si="872">I610/H610</f>
        <v>#DIV/0!</v>
      </c>
      <c r="K610" s="125"/>
      <c r="L610" s="122" t="e">
        <f t="shared" ref="L610" si="873">K610/H610</f>
        <v>#DIV/0!</v>
      </c>
      <c r="M610" s="122" t="e">
        <f t="shared" ref="M610" si="874">K610/I610</f>
        <v>#DIV/0!</v>
      </c>
      <c r="N610" s="125"/>
      <c r="O610" s="424">
        <f t="shared" si="857"/>
        <v>0</v>
      </c>
      <c r="P610" s="122" t="e">
        <f t="shared" si="826"/>
        <v>#DIV/0!</v>
      </c>
      <c r="Q610" s="424">
        <f t="shared" si="827"/>
        <v>0</v>
      </c>
      <c r="R610" s="424">
        <f t="shared" si="828"/>
        <v>0</v>
      </c>
      <c r="S610" s="569"/>
      <c r="T610" s="38" t="b">
        <f t="shared" si="864"/>
        <v>1</v>
      </c>
      <c r="CJ610" s="38" t="b">
        <f t="shared" si="830"/>
        <v>1</v>
      </c>
      <c r="CT610" s="182">
        <f t="shared" si="831"/>
        <v>0</v>
      </c>
      <c r="CU610" s="38" t="b">
        <f t="shared" si="832"/>
        <v>1</v>
      </c>
    </row>
    <row r="611" spans="1:99" s="247" customFormat="1" x14ac:dyDescent="0.25">
      <c r="A611" s="485"/>
      <c r="B611" s="177" t="s">
        <v>8</v>
      </c>
      <c r="C611" s="376"/>
      <c r="D611" s="424"/>
      <c r="E611" s="424"/>
      <c r="F611" s="424">
        <f>D611-E611</f>
        <v>0</v>
      </c>
      <c r="G611" s="424">
        <v>9172.5</v>
      </c>
      <c r="H611" s="424">
        <v>9172.5</v>
      </c>
      <c r="I611" s="424">
        <v>1791</v>
      </c>
      <c r="J611" s="123">
        <f>I611/H611</f>
        <v>0.2</v>
      </c>
      <c r="K611" s="424">
        <v>1791</v>
      </c>
      <c r="L611" s="123">
        <f>K611/H611</f>
        <v>0.2</v>
      </c>
      <c r="M611" s="123">
        <f>K611/I611</f>
        <v>1</v>
      </c>
      <c r="N611" s="424">
        <f>H611</f>
        <v>9172.5</v>
      </c>
      <c r="O611" s="424">
        <f t="shared" si="857"/>
        <v>0</v>
      </c>
      <c r="P611" s="123">
        <f t="shared" si="826"/>
        <v>1</v>
      </c>
      <c r="Q611" s="424">
        <f t="shared" si="827"/>
        <v>7381.5</v>
      </c>
      <c r="R611" s="424">
        <f t="shared" si="828"/>
        <v>0</v>
      </c>
      <c r="S611" s="569"/>
      <c r="T611" s="38" t="b">
        <f t="shared" si="864"/>
        <v>1</v>
      </c>
      <c r="CJ611" s="38" t="b">
        <f t="shared" si="830"/>
        <v>1</v>
      </c>
      <c r="CT611" s="182">
        <f t="shared" si="831"/>
        <v>9172.5</v>
      </c>
      <c r="CU611" s="38" t="b">
        <f t="shared" si="832"/>
        <v>1</v>
      </c>
    </row>
    <row r="612" spans="1:99" s="247" customFormat="1" x14ac:dyDescent="0.25">
      <c r="A612" s="485"/>
      <c r="B612" s="177" t="s">
        <v>20</v>
      </c>
      <c r="C612" s="376"/>
      <c r="D612" s="424"/>
      <c r="E612" s="424"/>
      <c r="F612" s="424"/>
      <c r="G612" s="424"/>
      <c r="H612" s="424"/>
      <c r="I612" s="424"/>
      <c r="J612" s="122" t="e">
        <f t="shared" ref="J612:J626" si="875">I612/H612</f>
        <v>#DIV/0!</v>
      </c>
      <c r="K612" s="424"/>
      <c r="L612" s="122" t="e">
        <f t="shared" ref="L612:L614" si="876">K612/H612</f>
        <v>#DIV/0!</v>
      </c>
      <c r="M612" s="122" t="e">
        <f t="shared" ref="M612:M614" si="877">K612/I612</f>
        <v>#DIV/0!</v>
      </c>
      <c r="N612" s="424"/>
      <c r="O612" s="424">
        <f t="shared" si="857"/>
        <v>0</v>
      </c>
      <c r="P612" s="122" t="e">
        <f t="shared" si="826"/>
        <v>#DIV/0!</v>
      </c>
      <c r="Q612" s="424">
        <f t="shared" si="827"/>
        <v>0</v>
      </c>
      <c r="R612" s="424">
        <f t="shared" si="828"/>
        <v>0</v>
      </c>
      <c r="S612" s="569"/>
      <c r="T612" s="38" t="b">
        <f t="shared" si="864"/>
        <v>1</v>
      </c>
      <c r="CJ612" s="38" t="b">
        <f t="shared" si="830"/>
        <v>1</v>
      </c>
      <c r="CT612" s="182">
        <f t="shared" si="831"/>
        <v>0</v>
      </c>
      <c r="CU612" s="38" t="b">
        <f t="shared" si="832"/>
        <v>1</v>
      </c>
    </row>
    <row r="613" spans="1:99" s="247" customFormat="1" x14ac:dyDescent="0.25">
      <c r="A613" s="485"/>
      <c r="B613" s="124" t="s">
        <v>22</v>
      </c>
      <c r="C613" s="417"/>
      <c r="D613" s="423"/>
      <c r="E613" s="423"/>
      <c r="F613" s="278"/>
      <c r="G613" s="423"/>
      <c r="H613" s="278"/>
      <c r="I613" s="423"/>
      <c r="J613" s="122" t="e">
        <f t="shared" si="875"/>
        <v>#DIV/0!</v>
      </c>
      <c r="K613" s="423"/>
      <c r="L613" s="122" t="e">
        <f t="shared" si="876"/>
        <v>#DIV/0!</v>
      </c>
      <c r="M613" s="122" t="e">
        <f t="shared" si="877"/>
        <v>#DIV/0!</v>
      </c>
      <c r="N613" s="423"/>
      <c r="O613" s="278">
        <f t="shared" si="857"/>
        <v>0</v>
      </c>
      <c r="P613" s="122" t="e">
        <f t="shared" si="826"/>
        <v>#DIV/0!</v>
      </c>
      <c r="Q613" s="423">
        <f t="shared" si="827"/>
        <v>0</v>
      </c>
      <c r="R613" s="278">
        <f t="shared" si="828"/>
        <v>0</v>
      </c>
      <c r="S613" s="569"/>
      <c r="T613" s="38" t="b">
        <f t="shared" si="864"/>
        <v>1</v>
      </c>
      <c r="CJ613" s="38" t="b">
        <f t="shared" si="830"/>
        <v>1</v>
      </c>
      <c r="CT613" s="182">
        <f t="shared" si="831"/>
        <v>0</v>
      </c>
      <c r="CU613" s="38" t="b">
        <f t="shared" si="832"/>
        <v>1</v>
      </c>
    </row>
    <row r="614" spans="1:99" s="247" customFormat="1" collapsed="1" x14ac:dyDescent="0.25">
      <c r="A614" s="486"/>
      <c r="B614" s="177" t="s">
        <v>11</v>
      </c>
      <c r="C614" s="376"/>
      <c r="D614" s="424"/>
      <c r="E614" s="424"/>
      <c r="F614" s="268"/>
      <c r="G614" s="424"/>
      <c r="H614" s="268"/>
      <c r="I614" s="424"/>
      <c r="J614" s="122" t="e">
        <f t="shared" si="875"/>
        <v>#DIV/0!</v>
      </c>
      <c r="K614" s="424"/>
      <c r="L614" s="122" t="e">
        <f t="shared" si="876"/>
        <v>#DIV/0!</v>
      </c>
      <c r="M614" s="122" t="e">
        <f t="shared" si="877"/>
        <v>#DIV/0!</v>
      </c>
      <c r="N614" s="424"/>
      <c r="O614" s="268">
        <f t="shared" si="857"/>
        <v>0</v>
      </c>
      <c r="P614" s="122" t="e">
        <f t="shared" si="826"/>
        <v>#DIV/0!</v>
      </c>
      <c r="Q614" s="424">
        <f t="shared" si="827"/>
        <v>0</v>
      </c>
      <c r="R614" s="268">
        <f t="shared" si="828"/>
        <v>0</v>
      </c>
      <c r="S614" s="570"/>
      <c r="T614" s="38" t="b">
        <f t="shared" si="864"/>
        <v>1</v>
      </c>
      <c r="CJ614" s="38" t="b">
        <f t="shared" si="830"/>
        <v>1</v>
      </c>
      <c r="CT614" s="182">
        <f t="shared" si="831"/>
        <v>0</v>
      </c>
      <c r="CU614" s="38" t="b">
        <f t="shared" si="832"/>
        <v>1</v>
      </c>
    </row>
    <row r="615" spans="1:99" s="37" customFormat="1" ht="102" customHeight="1" x14ac:dyDescent="0.25">
      <c r="A615" s="173" t="s">
        <v>340</v>
      </c>
      <c r="B615" s="120" t="s">
        <v>222</v>
      </c>
      <c r="C615" s="155" t="s">
        <v>17</v>
      </c>
      <c r="D615" s="271">
        <f t="shared" ref="D615:I615" si="878">SUM(D616:D620)</f>
        <v>0</v>
      </c>
      <c r="E615" s="271">
        <f t="shared" si="878"/>
        <v>0</v>
      </c>
      <c r="F615" s="271">
        <f t="shared" si="878"/>
        <v>0</v>
      </c>
      <c r="G615" s="271">
        <f t="shared" si="878"/>
        <v>307.5</v>
      </c>
      <c r="H615" s="271">
        <f t="shared" si="878"/>
        <v>307.5</v>
      </c>
      <c r="I615" s="271">
        <f t="shared" si="878"/>
        <v>0</v>
      </c>
      <c r="J615" s="121">
        <f>I615/H615</f>
        <v>0</v>
      </c>
      <c r="K615" s="271">
        <f>SUM(K616:K620)</f>
        <v>0</v>
      </c>
      <c r="L615" s="121">
        <f>K615/H615</f>
        <v>0</v>
      </c>
      <c r="M615" s="309" t="e">
        <f>K615/I615</f>
        <v>#DIV/0!</v>
      </c>
      <c r="N615" s="271">
        <f>SUM(N616:N620)</f>
        <v>307.5</v>
      </c>
      <c r="O615" s="271">
        <f t="shared" si="857"/>
        <v>0</v>
      </c>
      <c r="P615" s="121">
        <f t="shared" si="826"/>
        <v>1</v>
      </c>
      <c r="Q615" s="271">
        <f t="shared" si="827"/>
        <v>307.5</v>
      </c>
      <c r="R615" s="271">
        <f t="shared" si="828"/>
        <v>0</v>
      </c>
      <c r="S615" s="568" t="s">
        <v>254</v>
      </c>
      <c r="T615" s="36" t="b">
        <f t="shared" si="864"/>
        <v>1</v>
      </c>
      <c r="CJ615" s="38" t="b">
        <f t="shared" si="830"/>
        <v>1</v>
      </c>
      <c r="CT615" s="182">
        <f t="shared" si="831"/>
        <v>307.5</v>
      </c>
      <c r="CU615" s="38" t="b">
        <f t="shared" si="832"/>
        <v>1</v>
      </c>
    </row>
    <row r="616" spans="1:99" s="247" customFormat="1" ht="32.25" customHeight="1" x14ac:dyDescent="0.25">
      <c r="A616" s="485"/>
      <c r="B616" s="177" t="s">
        <v>10</v>
      </c>
      <c r="C616" s="376"/>
      <c r="D616" s="424"/>
      <c r="E616" s="424"/>
      <c r="F616" s="268"/>
      <c r="G616" s="424">
        <v>307.5</v>
      </c>
      <c r="H616" s="424">
        <v>307.5</v>
      </c>
      <c r="I616" s="424"/>
      <c r="J616" s="123">
        <f t="shared" ref="J616" si="879">I616/H616</f>
        <v>0</v>
      </c>
      <c r="K616" s="424"/>
      <c r="L616" s="123">
        <f t="shared" ref="L616" si="880">K616/H616</f>
        <v>0</v>
      </c>
      <c r="M616" s="122" t="e">
        <f t="shared" ref="M616" si="881">K616/I616</f>
        <v>#DIV/0!</v>
      </c>
      <c r="N616" s="424">
        <f>H616</f>
        <v>307.5</v>
      </c>
      <c r="O616" s="424">
        <f t="shared" si="857"/>
        <v>0</v>
      </c>
      <c r="P616" s="150">
        <f t="shared" si="826"/>
        <v>1</v>
      </c>
      <c r="Q616" s="424">
        <f t="shared" si="827"/>
        <v>307.5</v>
      </c>
      <c r="R616" s="424">
        <f t="shared" si="828"/>
        <v>0</v>
      </c>
      <c r="S616" s="569"/>
      <c r="T616" s="38" t="b">
        <f t="shared" si="864"/>
        <v>1</v>
      </c>
      <c r="CJ616" s="38" t="b">
        <f t="shared" si="830"/>
        <v>1</v>
      </c>
      <c r="CT616" s="182">
        <f t="shared" si="831"/>
        <v>307.5</v>
      </c>
      <c r="CU616" s="38" t="b">
        <f t="shared" si="832"/>
        <v>1</v>
      </c>
    </row>
    <row r="617" spans="1:99" s="247" customFormat="1" ht="32.25" customHeight="1" x14ac:dyDescent="0.25">
      <c r="A617" s="485"/>
      <c r="B617" s="177" t="s">
        <v>8</v>
      </c>
      <c r="C617" s="376"/>
      <c r="D617" s="424"/>
      <c r="E617" s="424"/>
      <c r="F617" s="424">
        <f>D617-E617</f>
        <v>0</v>
      </c>
      <c r="G617" s="424"/>
      <c r="H617" s="424"/>
      <c r="I617" s="424"/>
      <c r="J617" s="122" t="e">
        <f>I617/H617</f>
        <v>#DIV/0!</v>
      </c>
      <c r="K617" s="424"/>
      <c r="L617" s="122" t="e">
        <f>K617/H617</f>
        <v>#DIV/0!</v>
      </c>
      <c r="M617" s="122" t="e">
        <f>K617/I617</f>
        <v>#DIV/0!</v>
      </c>
      <c r="N617" s="424">
        <f>H617</f>
        <v>0</v>
      </c>
      <c r="O617" s="424">
        <f t="shared" si="857"/>
        <v>0</v>
      </c>
      <c r="P617" s="154" t="e">
        <f t="shared" si="826"/>
        <v>#DIV/0!</v>
      </c>
      <c r="Q617" s="424">
        <f t="shared" si="827"/>
        <v>0</v>
      </c>
      <c r="R617" s="424">
        <f t="shared" si="828"/>
        <v>0</v>
      </c>
      <c r="S617" s="569"/>
      <c r="T617" s="38" t="b">
        <f t="shared" si="864"/>
        <v>1</v>
      </c>
      <c r="CJ617" s="38" t="b">
        <f t="shared" si="830"/>
        <v>1</v>
      </c>
      <c r="CT617" s="182">
        <f t="shared" si="831"/>
        <v>0</v>
      </c>
      <c r="CU617" s="38" t="b">
        <f t="shared" si="832"/>
        <v>1</v>
      </c>
    </row>
    <row r="618" spans="1:99" s="247" customFormat="1" ht="32.25" customHeight="1" x14ac:dyDescent="0.25">
      <c r="A618" s="485"/>
      <c r="B618" s="177" t="s">
        <v>20</v>
      </c>
      <c r="C618" s="376"/>
      <c r="D618" s="424"/>
      <c r="E618" s="424"/>
      <c r="F618" s="424"/>
      <c r="G618" s="424"/>
      <c r="H618" s="424"/>
      <c r="I618" s="424"/>
      <c r="J618" s="122" t="e">
        <f t="shared" ref="J618:J620" si="882">I618/H618</f>
        <v>#DIV/0!</v>
      </c>
      <c r="K618" s="424"/>
      <c r="L618" s="122" t="e">
        <f t="shared" ref="L618:L620" si="883">K618/H618</f>
        <v>#DIV/0!</v>
      </c>
      <c r="M618" s="122" t="e">
        <f t="shared" ref="M618:M620" si="884">K618/I618</f>
        <v>#DIV/0!</v>
      </c>
      <c r="N618" s="424"/>
      <c r="O618" s="424">
        <f t="shared" si="857"/>
        <v>0</v>
      </c>
      <c r="P618" s="154" t="e">
        <f t="shared" si="826"/>
        <v>#DIV/0!</v>
      </c>
      <c r="Q618" s="424">
        <f t="shared" si="827"/>
        <v>0</v>
      </c>
      <c r="R618" s="424">
        <f t="shared" si="828"/>
        <v>0</v>
      </c>
      <c r="S618" s="569"/>
      <c r="T618" s="38" t="b">
        <f t="shared" si="864"/>
        <v>1</v>
      </c>
      <c r="CJ618" s="38" t="b">
        <f t="shared" si="830"/>
        <v>1</v>
      </c>
      <c r="CT618" s="182">
        <f t="shared" si="831"/>
        <v>0</v>
      </c>
      <c r="CU618" s="38" t="b">
        <f t="shared" si="832"/>
        <v>1</v>
      </c>
    </row>
    <row r="619" spans="1:99" s="247" customFormat="1" ht="32.25" customHeight="1" x14ac:dyDescent="0.25">
      <c r="A619" s="485"/>
      <c r="B619" s="124" t="s">
        <v>22</v>
      </c>
      <c r="C619" s="417"/>
      <c r="D619" s="423"/>
      <c r="E619" s="423"/>
      <c r="F619" s="278"/>
      <c r="G619" s="423"/>
      <c r="H619" s="278"/>
      <c r="I619" s="423"/>
      <c r="J619" s="122" t="e">
        <f t="shared" si="882"/>
        <v>#DIV/0!</v>
      </c>
      <c r="K619" s="423"/>
      <c r="L619" s="122" t="e">
        <f t="shared" si="883"/>
        <v>#DIV/0!</v>
      </c>
      <c r="M619" s="122" t="e">
        <f t="shared" si="884"/>
        <v>#DIV/0!</v>
      </c>
      <c r="N619" s="423"/>
      <c r="O619" s="278">
        <f t="shared" si="857"/>
        <v>0</v>
      </c>
      <c r="P619" s="154" t="e">
        <f t="shared" si="826"/>
        <v>#DIV/0!</v>
      </c>
      <c r="Q619" s="423">
        <f t="shared" si="827"/>
        <v>0</v>
      </c>
      <c r="R619" s="278">
        <f t="shared" si="828"/>
        <v>0</v>
      </c>
      <c r="S619" s="569"/>
      <c r="T619" s="38" t="b">
        <f t="shared" si="864"/>
        <v>1</v>
      </c>
      <c r="CJ619" s="38" t="b">
        <f t="shared" ref="CJ619:CJ632" si="885">N619+O619=H619</f>
        <v>1</v>
      </c>
      <c r="CT619" s="182">
        <f t="shared" si="831"/>
        <v>0</v>
      </c>
      <c r="CU619" s="38" t="b">
        <f t="shared" si="832"/>
        <v>1</v>
      </c>
    </row>
    <row r="620" spans="1:99" s="247" customFormat="1" ht="32.25" customHeight="1" collapsed="1" x14ac:dyDescent="0.25">
      <c r="A620" s="486"/>
      <c r="B620" s="177" t="s">
        <v>11</v>
      </c>
      <c r="C620" s="376"/>
      <c r="D620" s="424"/>
      <c r="E620" s="424"/>
      <c r="F620" s="268"/>
      <c r="G620" s="424"/>
      <c r="H620" s="268"/>
      <c r="I620" s="424"/>
      <c r="J620" s="122" t="e">
        <f t="shared" si="882"/>
        <v>#DIV/0!</v>
      </c>
      <c r="K620" s="424"/>
      <c r="L620" s="122" t="e">
        <f t="shared" si="883"/>
        <v>#DIV/0!</v>
      </c>
      <c r="M620" s="122" t="e">
        <f t="shared" si="884"/>
        <v>#DIV/0!</v>
      </c>
      <c r="N620" s="424"/>
      <c r="O620" s="268">
        <f t="shared" si="857"/>
        <v>0</v>
      </c>
      <c r="P620" s="154" t="e">
        <f t="shared" si="826"/>
        <v>#DIV/0!</v>
      </c>
      <c r="Q620" s="424">
        <f t="shared" si="827"/>
        <v>0</v>
      </c>
      <c r="R620" s="268">
        <f t="shared" si="828"/>
        <v>0</v>
      </c>
      <c r="S620" s="570"/>
      <c r="T620" s="38" t="b">
        <f t="shared" si="864"/>
        <v>1</v>
      </c>
      <c r="CJ620" s="38" t="b">
        <f t="shared" si="885"/>
        <v>1</v>
      </c>
      <c r="CT620" s="182">
        <f t="shared" si="831"/>
        <v>0</v>
      </c>
      <c r="CU620" s="38" t="b">
        <f t="shared" si="832"/>
        <v>1</v>
      </c>
    </row>
    <row r="621" spans="1:99" s="247" customFormat="1" ht="122.25" customHeight="1" outlineLevel="1" x14ac:dyDescent="0.25">
      <c r="A621" s="157" t="s">
        <v>184</v>
      </c>
      <c r="B621" s="147" t="s">
        <v>185</v>
      </c>
      <c r="C621" s="118" t="s">
        <v>2</v>
      </c>
      <c r="D621" s="273">
        <f t="shared" ref="D621:I621" si="886">SUM(D622:D626)</f>
        <v>0</v>
      </c>
      <c r="E621" s="273">
        <f t="shared" si="886"/>
        <v>0</v>
      </c>
      <c r="F621" s="273">
        <f t="shared" si="886"/>
        <v>0</v>
      </c>
      <c r="G621" s="273">
        <f t="shared" si="886"/>
        <v>26071.599999999999</v>
      </c>
      <c r="H621" s="368">
        <f t="shared" si="886"/>
        <v>26071.599999999999</v>
      </c>
      <c r="I621" s="273">
        <f t="shared" si="886"/>
        <v>5634.1</v>
      </c>
      <c r="J621" s="119">
        <f t="shared" si="875"/>
        <v>0.22</v>
      </c>
      <c r="K621" s="273">
        <f>SUM(K622:K626)</f>
        <v>5186.47</v>
      </c>
      <c r="L621" s="119">
        <f>K621/H621</f>
        <v>0.2</v>
      </c>
      <c r="M621" s="487">
        <f>K621/I621</f>
        <v>0.92</v>
      </c>
      <c r="N621" s="273">
        <f t="shared" ref="N621" si="887">SUM(N622:N626)</f>
        <v>26071.599999999999</v>
      </c>
      <c r="O621" s="368">
        <f t="shared" si="857"/>
        <v>0</v>
      </c>
      <c r="P621" s="119">
        <f t="shared" ref="P621:P632" si="888">N621/H621</f>
        <v>1</v>
      </c>
      <c r="Q621" s="273">
        <f t="shared" si="827"/>
        <v>20885.13</v>
      </c>
      <c r="R621" s="368">
        <f t="shared" si="828"/>
        <v>447.63</v>
      </c>
      <c r="S621" s="241"/>
      <c r="T621" s="38" t="b">
        <f t="shared" ref="T621:T650" si="889">H633-K633=Q633</f>
        <v>1</v>
      </c>
      <c r="CG621" s="488" t="s">
        <v>113</v>
      </c>
      <c r="CJ621" s="38" t="b">
        <f t="shared" si="885"/>
        <v>1</v>
      </c>
      <c r="CT621" s="182">
        <f t="shared" si="831"/>
        <v>26071.599999999999</v>
      </c>
      <c r="CU621" s="38" t="b">
        <f t="shared" si="832"/>
        <v>1</v>
      </c>
    </row>
    <row r="622" spans="1:99" s="247" customFormat="1" outlineLevel="1" x14ac:dyDescent="0.25">
      <c r="A622" s="480"/>
      <c r="B622" s="158" t="s">
        <v>10</v>
      </c>
      <c r="C622" s="153"/>
      <c r="D622" s="272"/>
      <c r="E622" s="272"/>
      <c r="F622" s="272"/>
      <c r="G622" s="272">
        <f>G628</f>
        <v>19255.7</v>
      </c>
      <c r="H622" s="272">
        <f t="shared" ref="H622:I622" si="890">H628</f>
        <v>19255.7</v>
      </c>
      <c r="I622" s="272">
        <f t="shared" si="890"/>
        <v>3134.1</v>
      </c>
      <c r="J622" s="123">
        <f t="shared" si="875"/>
        <v>0.16</v>
      </c>
      <c r="K622" s="272">
        <f t="shared" ref="K622:K626" si="891">K628</f>
        <v>2686.47</v>
      </c>
      <c r="L622" s="123">
        <f t="shared" ref="L622" si="892">K622/H622</f>
        <v>0.14000000000000001</v>
      </c>
      <c r="M622" s="123">
        <f t="shared" ref="M622" si="893">K622/I622</f>
        <v>0.86</v>
      </c>
      <c r="N622" s="272">
        <f t="shared" ref="N622:O626" si="894">N628</f>
        <v>19255.7</v>
      </c>
      <c r="O622" s="272">
        <f t="shared" si="894"/>
        <v>0</v>
      </c>
      <c r="P622" s="123">
        <f t="shared" si="888"/>
        <v>1</v>
      </c>
      <c r="Q622" s="272">
        <f t="shared" si="827"/>
        <v>16569.23</v>
      </c>
      <c r="R622" s="272">
        <f t="shared" si="828"/>
        <v>447.63</v>
      </c>
      <c r="S622" s="421"/>
      <c r="T622" s="38" t="b">
        <f t="shared" si="889"/>
        <v>1</v>
      </c>
      <c r="CJ622" s="38" t="b">
        <f t="shared" si="885"/>
        <v>1</v>
      </c>
      <c r="CT622" s="182">
        <f t="shared" si="831"/>
        <v>19255.7</v>
      </c>
      <c r="CU622" s="38" t="b">
        <f t="shared" si="832"/>
        <v>1</v>
      </c>
    </row>
    <row r="623" spans="1:99" s="247" customFormat="1" outlineLevel="1" x14ac:dyDescent="0.25">
      <c r="A623" s="480"/>
      <c r="B623" s="158" t="s">
        <v>8</v>
      </c>
      <c r="C623" s="153"/>
      <c r="D623" s="272"/>
      <c r="E623" s="272"/>
      <c r="F623" s="272">
        <f>D623-E623</f>
        <v>0</v>
      </c>
      <c r="G623" s="272">
        <f t="shared" ref="G623:I626" si="895">G629</f>
        <v>6815.9</v>
      </c>
      <c r="H623" s="272">
        <f t="shared" si="895"/>
        <v>6815.9</v>
      </c>
      <c r="I623" s="272">
        <f t="shared" si="895"/>
        <v>2500</v>
      </c>
      <c r="J623" s="150">
        <f t="shared" si="875"/>
        <v>0.37</v>
      </c>
      <c r="K623" s="272">
        <f t="shared" si="891"/>
        <v>2500</v>
      </c>
      <c r="L623" s="150">
        <f>K623/H623</f>
        <v>0.37</v>
      </c>
      <c r="M623" s="123">
        <f>K623/I623</f>
        <v>1</v>
      </c>
      <c r="N623" s="272">
        <f t="shared" si="894"/>
        <v>6815.9</v>
      </c>
      <c r="O623" s="272">
        <f t="shared" si="894"/>
        <v>0</v>
      </c>
      <c r="P623" s="150">
        <f t="shared" si="888"/>
        <v>1</v>
      </c>
      <c r="Q623" s="272">
        <f t="shared" si="827"/>
        <v>4315.8999999999996</v>
      </c>
      <c r="R623" s="272">
        <f t="shared" si="828"/>
        <v>0</v>
      </c>
      <c r="S623" s="421"/>
      <c r="T623" s="38" t="b">
        <f t="shared" si="889"/>
        <v>1</v>
      </c>
      <c r="CJ623" s="38" t="b">
        <f t="shared" si="885"/>
        <v>1</v>
      </c>
      <c r="CT623" s="182">
        <f t="shared" ref="CT623:CT632" si="896">N623+O623</f>
        <v>6815.9</v>
      </c>
      <c r="CU623" s="38" t="b">
        <f t="shared" ref="CU623:CU632" si="897">CT623=H623</f>
        <v>1</v>
      </c>
    </row>
    <row r="624" spans="1:99" s="247" customFormat="1" outlineLevel="1" x14ac:dyDescent="0.25">
      <c r="A624" s="480"/>
      <c r="B624" s="158" t="s">
        <v>20</v>
      </c>
      <c r="C624" s="153"/>
      <c r="D624" s="272"/>
      <c r="E624" s="272"/>
      <c r="F624" s="272"/>
      <c r="G624" s="272">
        <f t="shared" si="895"/>
        <v>0</v>
      </c>
      <c r="H624" s="272">
        <f t="shared" si="895"/>
        <v>0</v>
      </c>
      <c r="I624" s="272">
        <f t="shared" si="895"/>
        <v>0</v>
      </c>
      <c r="J624" s="122" t="e">
        <f t="shared" si="875"/>
        <v>#DIV/0!</v>
      </c>
      <c r="K624" s="424">
        <f t="shared" si="891"/>
        <v>0</v>
      </c>
      <c r="L624" s="122" t="e">
        <f t="shared" ref="L624:L626" si="898">K624/H624</f>
        <v>#DIV/0!</v>
      </c>
      <c r="M624" s="122" t="e">
        <f t="shared" ref="M624:M626" si="899">K624/I624</f>
        <v>#DIV/0!</v>
      </c>
      <c r="N624" s="272">
        <f t="shared" si="894"/>
        <v>0</v>
      </c>
      <c r="O624" s="272">
        <f t="shared" si="894"/>
        <v>0</v>
      </c>
      <c r="P624" s="122" t="e">
        <f t="shared" si="888"/>
        <v>#DIV/0!</v>
      </c>
      <c r="Q624" s="272">
        <f t="shared" si="827"/>
        <v>0</v>
      </c>
      <c r="R624" s="272">
        <f t="shared" si="828"/>
        <v>0</v>
      </c>
      <c r="S624" s="421"/>
      <c r="T624" s="38" t="b">
        <f t="shared" si="889"/>
        <v>1</v>
      </c>
      <c r="CJ624" s="38" t="b">
        <f t="shared" si="885"/>
        <v>1</v>
      </c>
      <c r="CT624" s="182">
        <f t="shared" si="896"/>
        <v>0</v>
      </c>
      <c r="CU624" s="38" t="b">
        <f t="shared" si="897"/>
        <v>1</v>
      </c>
    </row>
    <row r="625" spans="1:100" s="247" customFormat="1" outlineLevel="1" x14ac:dyDescent="0.25">
      <c r="A625" s="480"/>
      <c r="B625" s="159" t="s">
        <v>22</v>
      </c>
      <c r="C625" s="264"/>
      <c r="D625" s="279"/>
      <c r="E625" s="279"/>
      <c r="F625" s="279"/>
      <c r="G625" s="272">
        <f t="shared" si="895"/>
        <v>0</v>
      </c>
      <c r="H625" s="272">
        <f t="shared" si="895"/>
        <v>0</v>
      </c>
      <c r="I625" s="272">
        <f t="shared" si="895"/>
        <v>0</v>
      </c>
      <c r="J625" s="122" t="e">
        <f t="shared" si="875"/>
        <v>#DIV/0!</v>
      </c>
      <c r="K625" s="272">
        <f t="shared" si="891"/>
        <v>0</v>
      </c>
      <c r="L625" s="122" t="e">
        <f t="shared" si="898"/>
        <v>#DIV/0!</v>
      </c>
      <c r="M625" s="122" t="e">
        <f t="shared" si="899"/>
        <v>#DIV/0!</v>
      </c>
      <c r="N625" s="272">
        <f t="shared" si="894"/>
        <v>0</v>
      </c>
      <c r="O625" s="272">
        <f t="shared" si="894"/>
        <v>0</v>
      </c>
      <c r="P625" s="122" t="e">
        <f t="shared" si="888"/>
        <v>#DIV/0!</v>
      </c>
      <c r="Q625" s="272">
        <f t="shared" si="827"/>
        <v>0</v>
      </c>
      <c r="R625" s="272">
        <f t="shared" si="828"/>
        <v>0</v>
      </c>
      <c r="S625" s="421"/>
      <c r="T625" s="38" t="b">
        <f t="shared" si="889"/>
        <v>1</v>
      </c>
      <c r="CJ625" s="38" t="b">
        <f t="shared" si="885"/>
        <v>1</v>
      </c>
      <c r="CT625" s="182">
        <f t="shared" si="896"/>
        <v>0</v>
      </c>
      <c r="CU625" s="38" t="b">
        <f t="shared" si="897"/>
        <v>1</v>
      </c>
    </row>
    <row r="626" spans="1:100" s="247" customFormat="1" outlineLevel="1" collapsed="1" x14ac:dyDescent="0.25">
      <c r="A626" s="481"/>
      <c r="B626" s="158" t="s">
        <v>11</v>
      </c>
      <c r="C626" s="153"/>
      <c r="D626" s="272"/>
      <c r="E626" s="272"/>
      <c r="F626" s="272"/>
      <c r="G626" s="272">
        <f t="shared" si="895"/>
        <v>0</v>
      </c>
      <c r="H626" s="272">
        <f t="shared" si="895"/>
        <v>0</v>
      </c>
      <c r="I626" s="272">
        <f t="shared" si="895"/>
        <v>0</v>
      </c>
      <c r="J626" s="122" t="e">
        <f t="shared" si="875"/>
        <v>#DIV/0!</v>
      </c>
      <c r="K626" s="272">
        <f t="shared" si="891"/>
        <v>0</v>
      </c>
      <c r="L626" s="122" t="e">
        <f t="shared" si="898"/>
        <v>#DIV/0!</v>
      </c>
      <c r="M626" s="122" t="e">
        <f t="shared" si="899"/>
        <v>#DIV/0!</v>
      </c>
      <c r="N626" s="272">
        <f t="shared" si="894"/>
        <v>0</v>
      </c>
      <c r="O626" s="272">
        <f t="shared" si="894"/>
        <v>0</v>
      </c>
      <c r="P626" s="122" t="e">
        <f t="shared" si="888"/>
        <v>#DIV/0!</v>
      </c>
      <c r="Q626" s="272">
        <f t="shared" si="827"/>
        <v>0</v>
      </c>
      <c r="R626" s="272">
        <f t="shared" si="828"/>
        <v>0</v>
      </c>
      <c r="S626" s="422"/>
      <c r="T626" s="38" t="b">
        <f t="shared" si="889"/>
        <v>1</v>
      </c>
      <c r="CJ626" s="38" t="b">
        <f t="shared" si="885"/>
        <v>1</v>
      </c>
      <c r="CT626" s="182">
        <f t="shared" si="896"/>
        <v>0</v>
      </c>
      <c r="CU626" s="38" t="b">
        <f t="shared" si="897"/>
        <v>1</v>
      </c>
    </row>
    <row r="627" spans="1:100" s="41" customFormat="1" ht="186" x14ac:dyDescent="0.25">
      <c r="A627" s="173" t="s">
        <v>186</v>
      </c>
      <c r="B627" s="120" t="s">
        <v>255</v>
      </c>
      <c r="C627" s="155" t="s">
        <v>17</v>
      </c>
      <c r="D627" s="271">
        <f t="shared" ref="D627:I627" si="900">SUM(D628:D632)</f>
        <v>0</v>
      </c>
      <c r="E627" s="271">
        <f t="shared" si="900"/>
        <v>0</v>
      </c>
      <c r="F627" s="271">
        <f t="shared" si="900"/>
        <v>0</v>
      </c>
      <c r="G627" s="271">
        <f t="shared" si="900"/>
        <v>26071.599999999999</v>
      </c>
      <c r="H627" s="271">
        <f t="shared" si="900"/>
        <v>26071.599999999999</v>
      </c>
      <c r="I627" s="271">
        <f t="shared" si="900"/>
        <v>5634.1</v>
      </c>
      <c r="J627" s="121">
        <f>I627/H627</f>
        <v>0.22</v>
      </c>
      <c r="K627" s="271">
        <f>SUM(K628:K632)</f>
        <v>5186.47</v>
      </c>
      <c r="L627" s="121">
        <f>K627/H627</f>
        <v>0.2</v>
      </c>
      <c r="M627" s="152">
        <f>K627/I627</f>
        <v>0.92</v>
      </c>
      <c r="N627" s="271">
        <f>SUM(N628:N632)</f>
        <v>26071.599999999999</v>
      </c>
      <c r="O627" s="271">
        <f t="shared" ref="O627:O632" si="901">H627-N627</f>
        <v>0</v>
      </c>
      <c r="P627" s="121">
        <f t="shared" si="888"/>
        <v>1</v>
      </c>
      <c r="Q627" s="271">
        <f t="shared" si="827"/>
        <v>20885.13</v>
      </c>
      <c r="R627" s="271">
        <f t="shared" si="828"/>
        <v>447.63</v>
      </c>
      <c r="S627" s="626" t="s">
        <v>470</v>
      </c>
      <c r="T627" s="38" t="b">
        <f t="shared" si="889"/>
        <v>1</v>
      </c>
      <c r="CJ627" s="38" t="b">
        <f t="shared" si="885"/>
        <v>1</v>
      </c>
      <c r="CT627" s="182">
        <f t="shared" si="896"/>
        <v>26071.599999999999</v>
      </c>
      <c r="CU627" s="38" t="b">
        <f t="shared" si="897"/>
        <v>1</v>
      </c>
      <c r="CV627" s="489">
        <f>G627-H627</f>
        <v>0</v>
      </c>
    </row>
    <row r="628" spans="1:100" s="31" customFormat="1" x14ac:dyDescent="0.25">
      <c r="A628" s="485"/>
      <c r="B628" s="177" t="s">
        <v>10</v>
      </c>
      <c r="C628" s="376"/>
      <c r="D628" s="424"/>
      <c r="E628" s="424"/>
      <c r="F628" s="268"/>
      <c r="G628" s="424">
        <v>19255.7</v>
      </c>
      <c r="H628" s="424">
        <v>19255.7</v>
      </c>
      <c r="I628" s="424">
        <v>3134.1</v>
      </c>
      <c r="J628" s="123">
        <f t="shared" ref="J628" si="902">I628/H628</f>
        <v>0.16</v>
      </c>
      <c r="K628" s="424">
        <v>2686.47</v>
      </c>
      <c r="L628" s="123">
        <f t="shared" ref="L628:L632" si="903">K628/H628</f>
        <v>0.14000000000000001</v>
      </c>
      <c r="M628" s="123">
        <f t="shared" ref="M628" si="904">K628/I628</f>
        <v>0.86</v>
      </c>
      <c r="N628" s="424">
        <f>H628</f>
        <v>19255.7</v>
      </c>
      <c r="O628" s="424">
        <f t="shared" si="901"/>
        <v>0</v>
      </c>
      <c r="P628" s="123">
        <f t="shared" si="888"/>
        <v>1</v>
      </c>
      <c r="Q628" s="424">
        <f t="shared" si="827"/>
        <v>16569.23</v>
      </c>
      <c r="R628" s="424">
        <f t="shared" si="828"/>
        <v>447.63</v>
      </c>
      <c r="S628" s="626"/>
      <c r="T628" s="38" t="b">
        <f t="shared" si="889"/>
        <v>1</v>
      </c>
      <c r="CJ628" s="38" t="b">
        <f t="shared" si="885"/>
        <v>1</v>
      </c>
      <c r="CT628" s="182">
        <f t="shared" si="896"/>
        <v>19255.7</v>
      </c>
      <c r="CU628" s="38" t="b">
        <f t="shared" si="897"/>
        <v>1</v>
      </c>
    </row>
    <row r="629" spans="1:100" s="31" customFormat="1" x14ac:dyDescent="0.25">
      <c r="A629" s="485"/>
      <c r="B629" s="177" t="s">
        <v>8</v>
      </c>
      <c r="C629" s="376"/>
      <c r="D629" s="424"/>
      <c r="E629" s="424"/>
      <c r="F629" s="424">
        <f>D629-E629</f>
        <v>0</v>
      </c>
      <c r="G629" s="424">
        <v>6815.9</v>
      </c>
      <c r="H629" s="424">
        <v>6815.9</v>
      </c>
      <c r="I629" s="424">
        <v>2500</v>
      </c>
      <c r="J629" s="123">
        <f>I629/H629</f>
        <v>0.37</v>
      </c>
      <c r="K629" s="424">
        <v>2500</v>
      </c>
      <c r="L629" s="123">
        <f t="shared" si="903"/>
        <v>0.37</v>
      </c>
      <c r="M629" s="123">
        <f>K629/I629</f>
        <v>1</v>
      </c>
      <c r="N629" s="424">
        <f>H629</f>
        <v>6815.9</v>
      </c>
      <c r="O629" s="424">
        <f t="shared" si="901"/>
        <v>0</v>
      </c>
      <c r="P629" s="123">
        <f t="shared" si="888"/>
        <v>1</v>
      </c>
      <c r="Q629" s="424">
        <f t="shared" si="827"/>
        <v>4315.8999999999996</v>
      </c>
      <c r="R629" s="424">
        <f t="shared" si="828"/>
        <v>0</v>
      </c>
      <c r="S629" s="626"/>
      <c r="T629" s="38" t="b">
        <f t="shared" si="889"/>
        <v>1</v>
      </c>
      <c r="CJ629" s="38" t="b">
        <f t="shared" si="885"/>
        <v>1</v>
      </c>
      <c r="CT629" s="182">
        <f t="shared" si="896"/>
        <v>6815.9</v>
      </c>
      <c r="CU629" s="38" t="b">
        <f t="shared" si="897"/>
        <v>1</v>
      </c>
    </row>
    <row r="630" spans="1:100" s="31" customFormat="1" x14ac:dyDescent="0.25">
      <c r="A630" s="485"/>
      <c r="B630" s="177" t="s">
        <v>20</v>
      </c>
      <c r="C630" s="376"/>
      <c r="D630" s="424"/>
      <c r="E630" s="424"/>
      <c r="F630" s="424"/>
      <c r="G630" s="424"/>
      <c r="H630" s="424"/>
      <c r="I630" s="424"/>
      <c r="J630" s="122" t="e">
        <f>I630/H630</f>
        <v>#DIV/0!</v>
      </c>
      <c r="K630" s="424"/>
      <c r="L630" s="122" t="e">
        <f t="shared" si="903"/>
        <v>#DIV/0!</v>
      </c>
      <c r="M630" s="122" t="e">
        <f>K630/I630</f>
        <v>#DIV/0!</v>
      </c>
      <c r="N630" s="424">
        <f>H630</f>
        <v>0</v>
      </c>
      <c r="O630" s="424">
        <f t="shared" si="901"/>
        <v>0</v>
      </c>
      <c r="P630" s="122" t="e">
        <f t="shared" si="888"/>
        <v>#DIV/0!</v>
      </c>
      <c r="Q630" s="424">
        <f t="shared" si="827"/>
        <v>0</v>
      </c>
      <c r="R630" s="424">
        <f t="shared" si="828"/>
        <v>0</v>
      </c>
      <c r="S630" s="626"/>
      <c r="T630" s="38" t="b">
        <f t="shared" si="889"/>
        <v>1</v>
      </c>
      <c r="CJ630" s="38" t="b">
        <f t="shared" si="885"/>
        <v>1</v>
      </c>
      <c r="CT630" s="182">
        <f t="shared" si="896"/>
        <v>0</v>
      </c>
      <c r="CU630" s="38" t="b">
        <f t="shared" si="897"/>
        <v>1</v>
      </c>
    </row>
    <row r="631" spans="1:100" s="31" customFormat="1" x14ac:dyDescent="0.25">
      <c r="A631" s="485"/>
      <c r="B631" s="124" t="s">
        <v>22</v>
      </c>
      <c r="C631" s="417"/>
      <c r="D631" s="423"/>
      <c r="E631" s="423"/>
      <c r="F631" s="278"/>
      <c r="G631" s="423"/>
      <c r="H631" s="278"/>
      <c r="I631" s="423"/>
      <c r="J631" s="122" t="e">
        <f t="shared" ref="J631:J632" si="905">I631/H631</f>
        <v>#DIV/0!</v>
      </c>
      <c r="K631" s="423"/>
      <c r="L631" s="122" t="e">
        <f t="shared" si="903"/>
        <v>#DIV/0!</v>
      </c>
      <c r="M631" s="122" t="e">
        <f t="shared" ref="M631:M632" si="906">K631/I631</f>
        <v>#DIV/0!</v>
      </c>
      <c r="N631" s="423"/>
      <c r="O631" s="278">
        <f t="shared" si="901"/>
        <v>0</v>
      </c>
      <c r="P631" s="122" t="e">
        <f t="shared" si="888"/>
        <v>#DIV/0!</v>
      </c>
      <c r="Q631" s="423">
        <f t="shared" si="827"/>
        <v>0</v>
      </c>
      <c r="R631" s="278">
        <f t="shared" si="828"/>
        <v>0</v>
      </c>
      <c r="S631" s="626"/>
      <c r="T631" s="38" t="b">
        <f t="shared" si="889"/>
        <v>1</v>
      </c>
      <c r="CJ631" s="38" t="b">
        <f t="shared" si="885"/>
        <v>1</v>
      </c>
      <c r="CT631" s="182">
        <f t="shared" si="896"/>
        <v>0</v>
      </c>
      <c r="CU631" s="38" t="b">
        <f t="shared" si="897"/>
        <v>1</v>
      </c>
    </row>
    <row r="632" spans="1:100" s="31" customFormat="1" collapsed="1" x14ac:dyDescent="0.25">
      <c r="A632" s="486"/>
      <c r="B632" s="177" t="s">
        <v>11</v>
      </c>
      <c r="C632" s="376"/>
      <c r="D632" s="424"/>
      <c r="E632" s="424"/>
      <c r="F632" s="268"/>
      <c r="G632" s="424"/>
      <c r="H632" s="268"/>
      <c r="I632" s="424"/>
      <c r="J632" s="122" t="e">
        <f t="shared" si="905"/>
        <v>#DIV/0!</v>
      </c>
      <c r="K632" s="424"/>
      <c r="L632" s="122" t="e">
        <f t="shared" si="903"/>
        <v>#DIV/0!</v>
      </c>
      <c r="M632" s="122" t="e">
        <f t="shared" si="906"/>
        <v>#DIV/0!</v>
      </c>
      <c r="N632" s="424"/>
      <c r="O632" s="268">
        <f t="shared" si="901"/>
        <v>0</v>
      </c>
      <c r="P632" s="122" t="e">
        <f t="shared" si="888"/>
        <v>#DIV/0!</v>
      </c>
      <c r="Q632" s="424">
        <f t="shared" si="827"/>
        <v>0</v>
      </c>
      <c r="R632" s="268">
        <f t="shared" si="828"/>
        <v>0</v>
      </c>
      <c r="S632" s="626"/>
      <c r="T632" s="38" t="b">
        <f t="shared" si="889"/>
        <v>1</v>
      </c>
      <c r="CJ632" s="38" t="b">
        <f t="shared" si="885"/>
        <v>1</v>
      </c>
      <c r="CT632" s="182">
        <f t="shared" si="896"/>
        <v>0</v>
      </c>
      <c r="CU632" s="38" t="b">
        <f t="shared" si="897"/>
        <v>1</v>
      </c>
    </row>
    <row r="633" spans="1:100" s="211" customFormat="1" ht="135" x14ac:dyDescent="0.25">
      <c r="A633" s="248" t="s">
        <v>43</v>
      </c>
      <c r="B633" s="45" t="s">
        <v>341</v>
      </c>
      <c r="C633" s="45" t="s">
        <v>9</v>
      </c>
      <c r="D633" s="46"/>
      <c r="E633" s="46"/>
      <c r="F633" s="46"/>
      <c r="G633" s="46"/>
      <c r="H633" s="46"/>
      <c r="I633" s="46"/>
      <c r="J633" s="48"/>
      <c r="K633" s="46"/>
      <c r="L633" s="49"/>
      <c r="M633" s="49"/>
      <c r="N633" s="49"/>
      <c r="O633" s="49"/>
      <c r="P633" s="49"/>
      <c r="Q633" s="315"/>
      <c r="R633" s="315"/>
      <c r="S633" s="568" t="s">
        <v>61</v>
      </c>
      <c r="T633" s="280" t="b">
        <f t="shared" si="889"/>
        <v>1</v>
      </c>
      <c r="CJ633" s="38" t="b">
        <f t="shared" ref="CJ633:CJ695" si="907">N633+O633=H633</f>
        <v>1</v>
      </c>
      <c r="CT633" s="263">
        <f t="shared" ref="CT633:CT695" si="908">N633+O633</f>
        <v>0</v>
      </c>
      <c r="CU633" s="25" t="b">
        <f t="shared" ref="CU633:CU695" si="909">CT633=H633</f>
        <v>1</v>
      </c>
    </row>
    <row r="634" spans="1:100" s="186" customFormat="1" ht="38.25" customHeight="1" x14ac:dyDescent="0.25">
      <c r="A634" s="249"/>
      <c r="B634" s="62" t="s">
        <v>10</v>
      </c>
      <c r="C634" s="50"/>
      <c r="D634" s="46"/>
      <c r="E634" s="46"/>
      <c r="F634" s="46"/>
      <c r="G634" s="46"/>
      <c r="H634" s="46"/>
      <c r="I634" s="46"/>
      <c r="J634" s="81"/>
      <c r="K634" s="46"/>
      <c r="L634" s="82"/>
      <c r="M634" s="82"/>
      <c r="N634" s="82"/>
      <c r="O634" s="82"/>
      <c r="P634" s="82"/>
      <c r="Q634" s="335"/>
      <c r="R634" s="335"/>
      <c r="S634" s="569"/>
      <c r="T634" s="280" t="b">
        <f t="shared" si="889"/>
        <v>1</v>
      </c>
      <c r="CJ634" s="38" t="b">
        <f t="shared" si="907"/>
        <v>1</v>
      </c>
      <c r="CT634" s="263">
        <f t="shared" si="908"/>
        <v>0</v>
      </c>
      <c r="CU634" s="25" t="b">
        <f t="shared" si="909"/>
        <v>1</v>
      </c>
    </row>
    <row r="635" spans="1:100" s="186" customFormat="1" ht="38.25" customHeight="1" x14ac:dyDescent="0.25">
      <c r="A635" s="63"/>
      <c r="B635" s="64" t="s">
        <v>8</v>
      </c>
      <c r="C635" s="58"/>
      <c r="D635" s="65"/>
      <c r="E635" s="65"/>
      <c r="F635" s="65"/>
      <c r="G635" s="84"/>
      <c r="H635" s="84"/>
      <c r="I635" s="46"/>
      <c r="J635" s="66"/>
      <c r="K635" s="46"/>
      <c r="L635" s="67"/>
      <c r="M635" s="67"/>
      <c r="N635" s="67"/>
      <c r="O635" s="67"/>
      <c r="P635" s="67"/>
      <c r="Q635" s="316"/>
      <c r="R635" s="316"/>
      <c r="S635" s="569"/>
      <c r="T635" s="280" t="b">
        <f t="shared" si="889"/>
        <v>1</v>
      </c>
      <c r="CJ635" s="38" t="b">
        <f t="shared" si="907"/>
        <v>1</v>
      </c>
      <c r="CT635" s="263">
        <f t="shared" si="908"/>
        <v>0</v>
      </c>
      <c r="CU635" s="25" t="b">
        <f t="shared" si="909"/>
        <v>1</v>
      </c>
    </row>
    <row r="636" spans="1:100" s="186" customFormat="1" ht="38.25" customHeight="1" x14ac:dyDescent="0.25">
      <c r="A636" s="63"/>
      <c r="B636" s="62" t="s">
        <v>19</v>
      </c>
      <c r="C636" s="50"/>
      <c r="D636" s="46"/>
      <c r="E636" s="46"/>
      <c r="F636" s="46"/>
      <c r="G636" s="84"/>
      <c r="H636" s="84"/>
      <c r="I636" s="46"/>
      <c r="J636" s="48"/>
      <c r="K636" s="46"/>
      <c r="L636" s="67"/>
      <c r="M636" s="67"/>
      <c r="N636" s="67"/>
      <c r="O636" s="67"/>
      <c r="P636" s="67"/>
      <c r="Q636" s="316"/>
      <c r="R636" s="316"/>
      <c r="S636" s="569"/>
      <c r="T636" s="280" t="b">
        <f t="shared" si="889"/>
        <v>1</v>
      </c>
      <c r="CJ636" s="38" t="b">
        <f t="shared" si="907"/>
        <v>1</v>
      </c>
      <c r="CT636" s="263">
        <f t="shared" si="908"/>
        <v>0</v>
      </c>
      <c r="CU636" s="25" t="b">
        <f t="shared" si="909"/>
        <v>1</v>
      </c>
    </row>
    <row r="637" spans="1:100" s="186" customFormat="1" ht="38.25" customHeight="1" x14ac:dyDescent="0.25">
      <c r="A637" s="63"/>
      <c r="B637" s="62" t="s">
        <v>22</v>
      </c>
      <c r="C637" s="50"/>
      <c r="D637" s="24"/>
      <c r="E637" s="24"/>
      <c r="F637" s="24"/>
      <c r="G637" s="46"/>
      <c r="H637" s="46"/>
      <c r="I637" s="46"/>
      <c r="J637" s="81"/>
      <c r="K637" s="46"/>
      <c r="L637" s="82"/>
      <c r="M637" s="82"/>
      <c r="N637" s="82"/>
      <c r="O637" s="82"/>
      <c r="P637" s="82"/>
      <c r="Q637" s="335"/>
      <c r="R637" s="335"/>
      <c r="S637" s="569"/>
      <c r="T637" s="280" t="b">
        <f t="shared" si="889"/>
        <v>1</v>
      </c>
      <c r="CJ637" s="38" t="b">
        <f t="shared" si="907"/>
        <v>1</v>
      </c>
      <c r="CT637" s="263">
        <f t="shared" si="908"/>
        <v>0</v>
      </c>
      <c r="CU637" s="25" t="b">
        <f t="shared" si="909"/>
        <v>1</v>
      </c>
    </row>
    <row r="638" spans="1:100" s="186" customFormat="1" ht="38.25" customHeight="1" collapsed="1" x14ac:dyDescent="0.25">
      <c r="A638" s="68"/>
      <c r="B638" s="62" t="s">
        <v>11</v>
      </c>
      <c r="C638" s="50"/>
      <c r="D638" s="24"/>
      <c r="E638" s="24"/>
      <c r="F638" s="24"/>
      <c r="G638" s="46"/>
      <c r="H638" s="46"/>
      <c r="I638" s="46"/>
      <c r="J638" s="76"/>
      <c r="K638" s="46"/>
      <c r="L638" s="82"/>
      <c r="M638" s="82"/>
      <c r="N638" s="82"/>
      <c r="O638" s="82"/>
      <c r="P638" s="82"/>
      <c r="Q638" s="312"/>
      <c r="R638" s="312"/>
      <c r="S638" s="570"/>
      <c r="T638" s="280" t="b">
        <f t="shared" si="889"/>
        <v>1</v>
      </c>
      <c r="CJ638" s="38" t="b">
        <f t="shared" si="907"/>
        <v>1</v>
      </c>
      <c r="CT638" s="263">
        <f t="shared" si="908"/>
        <v>0</v>
      </c>
      <c r="CU638" s="25" t="b">
        <f t="shared" si="909"/>
        <v>1</v>
      </c>
    </row>
    <row r="639" spans="1:100" s="183" customFormat="1" ht="112.5" x14ac:dyDescent="0.25">
      <c r="A639" s="552" t="s">
        <v>44</v>
      </c>
      <c r="B639" s="45" t="s">
        <v>342</v>
      </c>
      <c r="C639" s="45" t="s">
        <v>9</v>
      </c>
      <c r="D639" s="274"/>
      <c r="E639" s="274"/>
      <c r="F639" s="274"/>
      <c r="G639" s="274"/>
      <c r="H639" s="274"/>
      <c r="I639" s="274"/>
      <c r="J639" s="48"/>
      <c r="K639" s="274"/>
      <c r="L639" s="49"/>
      <c r="M639" s="49"/>
      <c r="N639" s="49"/>
      <c r="O639" s="49"/>
      <c r="P639" s="49"/>
      <c r="Q639" s="315"/>
      <c r="R639" s="315"/>
      <c r="S639" s="568" t="s">
        <v>61</v>
      </c>
      <c r="T639" s="280" t="b">
        <f t="shared" si="889"/>
        <v>1</v>
      </c>
      <c r="CJ639" s="38" t="b">
        <f t="shared" si="907"/>
        <v>1</v>
      </c>
      <c r="CT639" s="263">
        <f t="shared" si="908"/>
        <v>0</v>
      </c>
      <c r="CU639" s="25" t="b">
        <f t="shared" si="909"/>
        <v>1</v>
      </c>
    </row>
    <row r="640" spans="1:100" s="186" customFormat="1" ht="30.75" customHeight="1" x14ac:dyDescent="0.25">
      <c r="A640" s="550"/>
      <c r="B640" s="62" t="s">
        <v>10</v>
      </c>
      <c r="C640" s="50"/>
      <c r="D640" s="274"/>
      <c r="E640" s="274"/>
      <c r="F640" s="274"/>
      <c r="G640" s="274"/>
      <c r="H640" s="274"/>
      <c r="I640" s="274"/>
      <c r="J640" s="81"/>
      <c r="K640" s="274"/>
      <c r="L640" s="82"/>
      <c r="M640" s="67"/>
      <c r="N640" s="67"/>
      <c r="O640" s="67"/>
      <c r="P640" s="67"/>
      <c r="Q640" s="335"/>
      <c r="R640" s="335"/>
      <c r="S640" s="569"/>
      <c r="T640" s="280" t="b">
        <f t="shared" si="889"/>
        <v>1</v>
      </c>
      <c r="CJ640" s="38" t="b">
        <f t="shared" si="907"/>
        <v>1</v>
      </c>
      <c r="CT640" s="263">
        <f t="shared" si="908"/>
        <v>0</v>
      </c>
      <c r="CU640" s="25" t="b">
        <f t="shared" si="909"/>
        <v>1</v>
      </c>
    </row>
    <row r="641" spans="1:99" s="186" customFormat="1" ht="30.75" customHeight="1" x14ac:dyDescent="0.25">
      <c r="A641" s="63"/>
      <c r="B641" s="64" t="s">
        <v>8</v>
      </c>
      <c r="C641" s="58"/>
      <c r="D641" s="275"/>
      <c r="E641" s="275"/>
      <c r="F641" s="275"/>
      <c r="G641" s="274"/>
      <c r="H641" s="274"/>
      <c r="I641" s="274"/>
      <c r="J641" s="66"/>
      <c r="K641" s="274"/>
      <c r="L641" s="67"/>
      <c r="M641" s="67"/>
      <c r="N641" s="67"/>
      <c r="O641" s="67"/>
      <c r="P641" s="67"/>
      <c r="Q641" s="316"/>
      <c r="R641" s="316"/>
      <c r="S641" s="569"/>
      <c r="T641" s="280" t="b">
        <f t="shared" si="889"/>
        <v>1</v>
      </c>
      <c r="CJ641" s="38" t="b">
        <f t="shared" si="907"/>
        <v>1</v>
      </c>
      <c r="CT641" s="263">
        <f t="shared" si="908"/>
        <v>0</v>
      </c>
      <c r="CU641" s="25" t="b">
        <f t="shared" si="909"/>
        <v>1</v>
      </c>
    </row>
    <row r="642" spans="1:99" s="186" customFormat="1" ht="30.75" customHeight="1" x14ac:dyDescent="0.25">
      <c r="A642" s="63"/>
      <c r="B642" s="62" t="s">
        <v>19</v>
      </c>
      <c r="C642" s="50"/>
      <c r="D642" s="274"/>
      <c r="E642" s="274"/>
      <c r="F642" s="274"/>
      <c r="G642" s="274"/>
      <c r="H642" s="274"/>
      <c r="I642" s="274"/>
      <c r="J642" s="48"/>
      <c r="K642" s="274"/>
      <c r="L642" s="67"/>
      <c r="M642" s="67"/>
      <c r="N642" s="67"/>
      <c r="O642" s="67"/>
      <c r="P642" s="67"/>
      <c r="Q642" s="316"/>
      <c r="R642" s="316"/>
      <c r="S642" s="569"/>
      <c r="T642" s="280" t="b">
        <f t="shared" si="889"/>
        <v>1</v>
      </c>
      <c r="CJ642" s="38" t="b">
        <f t="shared" si="907"/>
        <v>1</v>
      </c>
      <c r="CT642" s="263">
        <f t="shared" si="908"/>
        <v>0</v>
      </c>
      <c r="CU642" s="25" t="b">
        <f t="shared" si="909"/>
        <v>1</v>
      </c>
    </row>
    <row r="643" spans="1:99" s="186" customFormat="1" ht="30.75" customHeight="1" x14ac:dyDescent="0.25">
      <c r="A643" s="63"/>
      <c r="B643" s="62" t="s">
        <v>22</v>
      </c>
      <c r="C643" s="50"/>
      <c r="D643" s="269"/>
      <c r="E643" s="269"/>
      <c r="F643" s="269"/>
      <c r="G643" s="274"/>
      <c r="H643" s="274"/>
      <c r="I643" s="274"/>
      <c r="J643" s="81"/>
      <c r="K643" s="274"/>
      <c r="L643" s="82"/>
      <c r="M643" s="82"/>
      <c r="N643" s="82"/>
      <c r="O643" s="82"/>
      <c r="P643" s="82"/>
      <c r="Q643" s="312"/>
      <c r="R643" s="312"/>
      <c r="S643" s="569"/>
      <c r="T643" s="280" t="b">
        <f t="shared" si="889"/>
        <v>1</v>
      </c>
      <c r="CJ643" s="38" t="b">
        <f t="shared" si="907"/>
        <v>1</v>
      </c>
      <c r="CT643" s="263">
        <f t="shared" si="908"/>
        <v>0</v>
      </c>
      <c r="CU643" s="25" t="b">
        <f t="shared" si="909"/>
        <v>1</v>
      </c>
    </row>
    <row r="644" spans="1:99" s="186" customFormat="1" ht="30.75" customHeight="1" collapsed="1" x14ac:dyDescent="0.25">
      <c r="A644" s="68"/>
      <c r="B644" s="64" t="s">
        <v>11</v>
      </c>
      <c r="C644" s="58"/>
      <c r="D644" s="276"/>
      <c r="E644" s="276"/>
      <c r="F644" s="276"/>
      <c r="G644" s="275"/>
      <c r="H644" s="275"/>
      <c r="I644" s="275"/>
      <c r="J644" s="81"/>
      <c r="K644" s="275"/>
      <c r="L644" s="82"/>
      <c r="M644" s="82"/>
      <c r="N644" s="82"/>
      <c r="O644" s="82"/>
      <c r="P644" s="82"/>
      <c r="Q644" s="312"/>
      <c r="R644" s="312"/>
      <c r="S644" s="570"/>
      <c r="T644" s="280" t="b">
        <f t="shared" si="889"/>
        <v>1</v>
      </c>
      <c r="CJ644" s="38" t="b">
        <f t="shared" si="907"/>
        <v>1</v>
      </c>
      <c r="CT644" s="263">
        <f t="shared" si="908"/>
        <v>0</v>
      </c>
      <c r="CU644" s="25" t="b">
        <f t="shared" si="909"/>
        <v>1</v>
      </c>
    </row>
    <row r="645" spans="1:99" s="211" customFormat="1" ht="153" customHeight="1" x14ac:dyDescent="0.25">
      <c r="A645" s="620" t="s">
        <v>45</v>
      </c>
      <c r="B645" s="45" t="s">
        <v>343</v>
      </c>
      <c r="C645" s="45" t="s">
        <v>9</v>
      </c>
      <c r="D645" s="274">
        <f>SUM(D646:D650)</f>
        <v>0</v>
      </c>
      <c r="E645" s="274">
        <f>SUM(E646:E650)</f>
        <v>0</v>
      </c>
      <c r="F645" s="274">
        <v>0</v>
      </c>
      <c r="G645" s="274">
        <f>SUM(G646:G650)</f>
        <v>7715.1</v>
      </c>
      <c r="H645" s="274">
        <f>SUM(H646:H650)</f>
        <v>140956.26999999999</v>
      </c>
      <c r="I645" s="274">
        <f>SUM(I646:I650)</f>
        <v>50272.14</v>
      </c>
      <c r="J645" s="48">
        <f>I645/H645</f>
        <v>0.36</v>
      </c>
      <c r="K645" s="274">
        <f>SUM(K646:K650)</f>
        <v>9088.75</v>
      </c>
      <c r="L645" s="48">
        <f t="shared" ref="L645:L660" si="910">K645/H645</f>
        <v>0.06</v>
      </c>
      <c r="M645" s="48">
        <f t="shared" ref="M645:M656" si="911">K645/I645</f>
        <v>0.18</v>
      </c>
      <c r="N645" s="274">
        <f>SUM(N646:N650)</f>
        <v>140956.26999999999</v>
      </c>
      <c r="O645" s="274">
        <f t="shared" ref="O645:O708" si="912">H645-N645</f>
        <v>0</v>
      </c>
      <c r="P645" s="48">
        <f t="shared" ref="P645:P708" si="913">N645/H645</f>
        <v>1</v>
      </c>
      <c r="Q645" s="274">
        <f t="shared" ref="Q645:Q708" si="914">H645-K645</f>
        <v>131867.51999999999</v>
      </c>
      <c r="R645" s="274">
        <f t="shared" ref="R645:R708" si="915">I645-K645</f>
        <v>41183.39</v>
      </c>
      <c r="S645" s="574" t="s">
        <v>488</v>
      </c>
      <c r="T645" s="280" t="b">
        <f t="shared" si="889"/>
        <v>1</v>
      </c>
      <c r="CJ645" s="38" t="b">
        <f t="shared" si="907"/>
        <v>1</v>
      </c>
      <c r="CT645" s="263">
        <f t="shared" si="908"/>
        <v>140956.26999999999</v>
      </c>
      <c r="CU645" s="25" t="b">
        <f t="shared" si="909"/>
        <v>1</v>
      </c>
    </row>
    <row r="646" spans="1:99" s="287" customFormat="1" ht="48" customHeight="1" x14ac:dyDescent="0.25">
      <c r="A646" s="618"/>
      <c r="B646" s="50" t="s">
        <v>10</v>
      </c>
      <c r="C646" s="50"/>
      <c r="D646" s="269"/>
      <c r="E646" s="269"/>
      <c r="F646" s="269"/>
      <c r="G646" s="269">
        <f>G652+G736</f>
        <v>0</v>
      </c>
      <c r="H646" s="269">
        <f t="shared" ref="H646:I650" si="916">H652+H736</f>
        <v>0</v>
      </c>
      <c r="I646" s="269">
        <f t="shared" si="916"/>
        <v>0</v>
      </c>
      <c r="J646" s="80" t="e">
        <f>I646/H646</f>
        <v>#DIV/0!</v>
      </c>
      <c r="K646" s="168">
        <f t="shared" ref="K646:K650" si="917">K652+K736</f>
        <v>0</v>
      </c>
      <c r="L646" s="80" t="e">
        <f t="shared" si="910"/>
        <v>#DIV/0!</v>
      </c>
      <c r="M646" s="80" t="e">
        <f t="shared" si="911"/>
        <v>#DIV/0!</v>
      </c>
      <c r="N646" s="269">
        <f t="shared" ref="N646:N650" si="918">N652+N736</f>
        <v>0</v>
      </c>
      <c r="O646" s="269">
        <f t="shared" si="912"/>
        <v>0</v>
      </c>
      <c r="P646" s="80" t="e">
        <f t="shared" si="913"/>
        <v>#DIV/0!</v>
      </c>
      <c r="Q646" s="269">
        <f t="shared" si="914"/>
        <v>0</v>
      </c>
      <c r="R646" s="269">
        <f t="shared" si="915"/>
        <v>0</v>
      </c>
      <c r="S646" s="575"/>
      <c r="T646" s="280" t="b">
        <f t="shared" si="889"/>
        <v>1</v>
      </c>
      <c r="CJ646" s="38" t="b">
        <f t="shared" si="907"/>
        <v>1</v>
      </c>
      <c r="CT646" s="263">
        <f t="shared" si="908"/>
        <v>0</v>
      </c>
      <c r="CU646" s="25" t="b">
        <f t="shared" si="909"/>
        <v>1</v>
      </c>
    </row>
    <row r="647" spans="1:99" s="287" customFormat="1" ht="48" customHeight="1" x14ac:dyDescent="0.25">
      <c r="A647" s="618"/>
      <c r="B647" s="58" t="s">
        <v>8</v>
      </c>
      <c r="C647" s="58"/>
      <c r="D647" s="276">
        <f t="shared" ref="D647:F647" si="919">D653</f>
        <v>0</v>
      </c>
      <c r="E647" s="276">
        <f t="shared" si="919"/>
        <v>0</v>
      </c>
      <c r="F647" s="276">
        <f t="shared" si="919"/>
        <v>0</v>
      </c>
      <c r="G647" s="269">
        <f t="shared" ref="G647:H650" si="920">G653+G737</f>
        <v>0</v>
      </c>
      <c r="H647" s="269">
        <f t="shared" si="920"/>
        <v>128460.67</v>
      </c>
      <c r="I647" s="269">
        <f t="shared" si="916"/>
        <v>49817.7</v>
      </c>
      <c r="J647" s="70">
        <f>I647/H647</f>
        <v>0.39</v>
      </c>
      <c r="K647" s="269">
        <f t="shared" si="917"/>
        <v>8634.31</v>
      </c>
      <c r="L647" s="70">
        <f t="shared" si="910"/>
        <v>7.0000000000000007E-2</v>
      </c>
      <c r="M647" s="70">
        <f t="shared" si="911"/>
        <v>0.17</v>
      </c>
      <c r="N647" s="269">
        <f t="shared" si="918"/>
        <v>128460.67</v>
      </c>
      <c r="O647" s="269">
        <f t="shared" si="912"/>
        <v>0</v>
      </c>
      <c r="P647" s="80">
        <f t="shared" si="913"/>
        <v>1</v>
      </c>
      <c r="Q647" s="269">
        <f t="shared" si="914"/>
        <v>119826.36</v>
      </c>
      <c r="R647" s="269">
        <f t="shared" si="915"/>
        <v>41183.39</v>
      </c>
      <c r="S647" s="575"/>
      <c r="T647" s="280" t="b">
        <f t="shared" si="889"/>
        <v>1</v>
      </c>
      <c r="CJ647" s="38" t="b">
        <f t="shared" si="907"/>
        <v>1</v>
      </c>
      <c r="CT647" s="263">
        <f t="shared" si="908"/>
        <v>128460.67</v>
      </c>
      <c r="CU647" s="25" t="b">
        <f t="shared" si="909"/>
        <v>1</v>
      </c>
    </row>
    <row r="648" spans="1:99" s="287" customFormat="1" ht="48" customHeight="1" x14ac:dyDescent="0.25">
      <c r="A648" s="618"/>
      <c r="B648" s="50" t="s">
        <v>19</v>
      </c>
      <c r="C648" s="50"/>
      <c r="D648" s="269"/>
      <c r="E648" s="269"/>
      <c r="F648" s="269"/>
      <c r="G648" s="269">
        <f t="shared" si="920"/>
        <v>5774.1</v>
      </c>
      <c r="H648" s="269">
        <f t="shared" si="920"/>
        <v>10554.6</v>
      </c>
      <c r="I648" s="269">
        <f t="shared" si="916"/>
        <v>454.44</v>
      </c>
      <c r="J648" s="70">
        <f t="shared" ref="J648:J660" si="921">I648/H648</f>
        <v>0.04</v>
      </c>
      <c r="K648" s="269">
        <f>K654+K738</f>
        <v>454.44</v>
      </c>
      <c r="L648" s="70">
        <f t="shared" si="910"/>
        <v>0.04</v>
      </c>
      <c r="M648" s="70">
        <f>K648/I648</f>
        <v>1</v>
      </c>
      <c r="N648" s="269">
        <f t="shared" si="918"/>
        <v>10554.6</v>
      </c>
      <c r="O648" s="269">
        <f t="shared" si="912"/>
        <v>0</v>
      </c>
      <c r="P648" s="70">
        <f t="shared" si="913"/>
        <v>1</v>
      </c>
      <c r="Q648" s="269">
        <f t="shared" si="914"/>
        <v>10100.16</v>
      </c>
      <c r="R648" s="269">
        <f t="shared" si="915"/>
        <v>0</v>
      </c>
      <c r="S648" s="575"/>
      <c r="T648" s="280" t="b">
        <f t="shared" si="889"/>
        <v>1</v>
      </c>
      <c r="CJ648" s="38" t="b">
        <f t="shared" si="907"/>
        <v>1</v>
      </c>
      <c r="CT648" s="263">
        <f t="shared" si="908"/>
        <v>10554.6</v>
      </c>
      <c r="CU648" s="25" t="b">
        <f t="shared" si="909"/>
        <v>1</v>
      </c>
    </row>
    <row r="649" spans="1:99" s="287" customFormat="1" ht="48" customHeight="1" x14ac:dyDescent="0.25">
      <c r="A649" s="618"/>
      <c r="B649" s="50" t="s">
        <v>22</v>
      </c>
      <c r="C649" s="50"/>
      <c r="D649" s="269"/>
      <c r="E649" s="269"/>
      <c r="F649" s="269"/>
      <c r="G649" s="269">
        <f t="shared" si="920"/>
        <v>1941</v>
      </c>
      <c r="H649" s="269">
        <f t="shared" si="920"/>
        <v>1941</v>
      </c>
      <c r="I649" s="269">
        <f t="shared" si="916"/>
        <v>0</v>
      </c>
      <c r="J649" s="80">
        <f t="shared" si="921"/>
        <v>0</v>
      </c>
      <c r="K649" s="168">
        <f t="shared" si="917"/>
        <v>0</v>
      </c>
      <c r="L649" s="80">
        <f t="shared" si="910"/>
        <v>0</v>
      </c>
      <c r="M649" s="80" t="e">
        <f t="shared" si="911"/>
        <v>#DIV/0!</v>
      </c>
      <c r="N649" s="269">
        <f t="shared" si="918"/>
        <v>1941</v>
      </c>
      <c r="O649" s="269">
        <f t="shared" si="912"/>
        <v>0</v>
      </c>
      <c r="P649" s="70">
        <f t="shared" si="913"/>
        <v>1</v>
      </c>
      <c r="Q649" s="269">
        <f t="shared" si="914"/>
        <v>1941</v>
      </c>
      <c r="R649" s="269">
        <f t="shared" si="915"/>
        <v>0</v>
      </c>
      <c r="S649" s="575"/>
      <c r="T649" s="280" t="b">
        <f t="shared" si="889"/>
        <v>1</v>
      </c>
      <c r="CJ649" s="38" t="b">
        <f t="shared" si="907"/>
        <v>1</v>
      </c>
      <c r="CT649" s="263">
        <f t="shared" si="908"/>
        <v>1941</v>
      </c>
      <c r="CU649" s="25" t="b">
        <f t="shared" si="909"/>
        <v>1</v>
      </c>
    </row>
    <row r="650" spans="1:99" s="287" customFormat="1" ht="69" customHeight="1" x14ac:dyDescent="0.25">
      <c r="A650" s="619"/>
      <c r="B650" s="50" t="s">
        <v>11</v>
      </c>
      <c r="C650" s="50"/>
      <c r="D650" s="269"/>
      <c r="E650" s="269"/>
      <c r="F650" s="269"/>
      <c r="G650" s="269">
        <f t="shared" si="920"/>
        <v>0</v>
      </c>
      <c r="H650" s="269">
        <f t="shared" si="920"/>
        <v>0</v>
      </c>
      <c r="I650" s="269">
        <f t="shared" si="916"/>
        <v>0</v>
      </c>
      <c r="J650" s="80" t="e">
        <f t="shared" si="921"/>
        <v>#DIV/0!</v>
      </c>
      <c r="K650" s="168">
        <f t="shared" si="917"/>
        <v>0</v>
      </c>
      <c r="L650" s="80" t="e">
        <f t="shared" si="910"/>
        <v>#DIV/0!</v>
      </c>
      <c r="M650" s="80" t="e">
        <f t="shared" si="911"/>
        <v>#DIV/0!</v>
      </c>
      <c r="N650" s="269">
        <f t="shared" si="918"/>
        <v>0</v>
      </c>
      <c r="O650" s="269">
        <f t="shared" si="912"/>
        <v>0</v>
      </c>
      <c r="P650" s="80" t="e">
        <f t="shared" si="913"/>
        <v>#DIV/0!</v>
      </c>
      <c r="Q650" s="269">
        <f t="shared" si="914"/>
        <v>0</v>
      </c>
      <c r="R650" s="269">
        <f t="shared" si="915"/>
        <v>0</v>
      </c>
      <c r="S650" s="576"/>
      <c r="T650" s="280" t="b">
        <f t="shared" si="889"/>
        <v>1</v>
      </c>
      <c r="CJ650" s="38" t="b">
        <f t="shared" si="907"/>
        <v>1</v>
      </c>
      <c r="CT650" s="263">
        <f t="shared" si="908"/>
        <v>0</v>
      </c>
      <c r="CU650" s="25" t="b">
        <f t="shared" si="909"/>
        <v>1</v>
      </c>
    </row>
    <row r="651" spans="1:99" s="37" customFormat="1" ht="63.75" customHeight="1" x14ac:dyDescent="0.25">
      <c r="A651" s="126" t="s">
        <v>153</v>
      </c>
      <c r="B651" s="391" t="s">
        <v>107</v>
      </c>
      <c r="C651" s="118" t="s">
        <v>2</v>
      </c>
      <c r="D651" s="273">
        <f t="shared" ref="D651:I651" si="922">SUM(D652:D656)</f>
        <v>0</v>
      </c>
      <c r="E651" s="273">
        <f t="shared" si="922"/>
        <v>0</v>
      </c>
      <c r="F651" s="273">
        <f t="shared" si="922"/>
        <v>0</v>
      </c>
      <c r="G651" s="273">
        <f t="shared" si="922"/>
        <v>5774.1</v>
      </c>
      <c r="H651" s="273">
        <f t="shared" si="922"/>
        <v>17543.7</v>
      </c>
      <c r="I651" s="273">
        <f t="shared" si="922"/>
        <v>0</v>
      </c>
      <c r="J651" s="370">
        <f t="shared" si="921"/>
        <v>0</v>
      </c>
      <c r="K651" s="273">
        <f t="shared" ref="K651" si="923">SUM(K652:K656)</f>
        <v>0</v>
      </c>
      <c r="L651" s="350">
        <f t="shared" si="910"/>
        <v>0</v>
      </c>
      <c r="M651" s="350" t="e">
        <f t="shared" si="911"/>
        <v>#DIV/0!</v>
      </c>
      <c r="N651" s="273">
        <f t="shared" ref="N651" si="924">SUM(N652:N656)</f>
        <v>17543.7</v>
      </c>
      <c r="O651" s="273">
        <f t="shared" si="912"/>
        <v>0</v>
      </c>
      <c r="P651" s="119">
        <f t="shared" si="913"/>
        <v>1</v>
      </c>
      <c r="Q651" s="273">
        <f t="shared" si="914"/>
        <v>17543.7</v>
      </c>
      <c r="R651" s="273">
        <f t="shared" si="915"/>
        <v>0</v>
      </c>
      <c r="S651" s="568" t="s">
        <v>489</v>
      </c>
      <c r="T651" s="36" t="b">
        <f t="shared" ref="T651:T714" si="925">H663-K663=Q663</f>
        <v>1</v>
      </c>
      <c r="CJ651" s="38" t="b">
        <f t="shared" si="907"/>
        <v>1</v>
      </c>
      <c r="CT651" s="182">
        <f t="shared" si="908"/>
        <v>17543.7</v>
      </c>
      <c r="CU651" s="38" t="b">
        <f t="shared" si="909"/>
        <v>1</v>
      </c>
    </row>
    <row r="652" spans="1:99" s="247" customFormat="1" ht="30.75" customHeight="1" x14ac:dyDescent="0.25">
      <c r="A652" s="170"/>
      <c r="B652" s="376" t="s">
        <v>10</v>
      </c>
      <c r="C652" s="376"/>
      <c r="D652" s="381"/>
      <c r="E652" s="381"/>
      <c r="F652" s="381"/>
      <c r="G652" s="381">
        <f t="shared" ref="G652:I652" si="926">+G658+G664+G670+G676</f>
        <v>0</v>
      </c>
      <c r="H652" s="381">
        <f t="shared" si="926"/>
        <v>0</v>
      </c>
      <c r="I652" s="381">
        <f t="shared" si="926"/>
        <v>0</v>
      </c>
      <c r="J652" s="129" t="e">
        <f t="shared" si="921"/>
        <v>#DIV/0!</v>
      </c>
      <c r="K652" s="381">
        <f t="shared" ref="K652" si="927">+K658+K664+K670+K676</f>
        <v>0</v>
      </c>
      <c r="L652" s="122" t="e">
        <f t="shared" si="910"/>
        <v>#DIV/0!</v>
      </c>
      <c r="M652" s="122" t="e">
        <f t="shared" si="911"/>
        <v>#DIV/0!</v>
      </c>
      <c r="N652" s="381">
        <f t="shared" ref="N652:N656" si="928">+N658+N664+N670+N676</f>
        <v>0</v>
      </c>
      <c r="O652" s="381">
        <f t="shared" si="912"/>
        <v>0</v>
      </c>
      <c r="P652" s="122" t="e">
        <f t="shared" si="913"/>
        <v>#DIV/0!</v>
      </c>
      <c r="Q652" s="381">
        <f t="shared" si="914"/>
        <v>0</v>
      </c>
      <c r="R652" s="381">
        <f t="shared" si="915"/>
        <v>0</v>
      </c>
      <c r="S652" s="569"/>
      <c r="T652" s="38" t="b">
        <f t="shared" si="925"/>
        <v>1</v>
      </c>
      <c r="CJ652" s="38" t="b">
        <f t="shared" si="907"/>
        <v>1</v>
      </c>
      <c r="CT652" s="182">
        <f t="shared" si="908"/>
        <v>0</v>
      </c>
      <c r="CU652" s="38" t="b">
        <f t="shared" si="909"/>
        <v>1</v>
      </c>
    </row>
    <row r="653" spans="1:99" s="247" customFormat="1" ht="30.75" customHeight="1" x14ac:dyDescent="0.25">
      <c r="A653" s="170"/>
      <c r="B653" s="376" t="s">
        <v>8</v>
      </c>
      <c r="C653" s="392"/>
      <c r="D653" s="381"/>
      <c r="E653" s="381"/>
      <c r="F653" s="381"/>
      <c r="G653" s="381">
        <f>+G659+G665+G671+G677</f>
        <v>0</v>
      </c>
      <c r="H653" s="381">
        <f>+H659+H665+H671+H677</f>
        <v>11769.6</v>
      </c>
      <c r="I653" s="381">
        <f>+I659+I665+I671+I677</f>
        <v>0</v>
      </c>
      <c r="J653" s="129">
        <f t="shared" si="921"/>
        <v>0</v>
      </c>
      <c r="K653" s="381">
        <f>+K659+K665+K671+K677</f>
        <v>0</v>
      </c>
      <c r="L653" s="122">
        <f t="shared" si="910"/>
        <v>0</v>
      </c>
      <c r="M653" s="122" t="e">
        <f t="shared" si="911"/>
        <v>#DIV/0!</v>
      </c>
      <c r="N653" s="381">
        <f t="shared" si="928"/>
        <v>11769.6</v>
      </c>
      <c r="O653" s="381">
        <f t="shared" si="912"/>
        <v>0</v>
      </c>
      <c r="P653" s="154">
        <f t="shared" si="913"/>
        <v>1</v>
      </c>
      <c r="Q653" s="381">
        <f t="shared" si="914"/>
        <v>11769.6</v>
      </c>
      <c r="R653" s="381">
        <f t="shared" si="915"/>
        <v>0</v>
      </c>
      <c r="S653" s="569"/>
      <c r="T653" s="38" t="b">
        <f t="shared" si="925"/>
        <v>1</v>
      </c>
      <c r="CJ653" s="38" t="b">
        <f t="shared" si="907"/>
        <v>1</v>
      </c>
      <c r="CT653" s="182">
        <f t="shared" si="908"/>
        <v>11769.6</v>
      </c>
      <c r="CU653" s="38" t="b">
        <f t="shared" si="909"/>
        <v>1</v>
      </c>
    </row>
    <row r="654" spans="1:99" s="247" customFormat="1" ht="30.75" customHeight="1" x14ac:dyDescent="0.25">
      <c r="A654" s="170"/>
      <c r="B654" s="376" t="s">
        <v>19</v>
      </c>
      <c r="C654" s="392"/>
      <c r="D654" s="381"/>
      <c r="E654" s="381"/>
      <c r="F654" s="381"/>
      <c r="G654" s="381">
        <f t="shared" ref="G654:I656" si="929">+G660+G666+G672+G678</f>
        <v>5774.1</v>
      </c>
      <c r="H654" s="381">
        <f t="shared" si="929"/>
        <v>5774.1</v>
      </c>
      <c r="I654" s="381">
        <f t="shared" si="929"/>
        <v>0</v>
      </c>
      <c r="J654" s="129">
        <f t="shared" si="921"/>
        <v>0</v>
      </c>
      <c r="K654" s="381">
        <f t="shared" ref="K654:K656" si="930">+K660+K666+K672+K678</f>
        <v>0</v>
      </c>
      <c r="L654" s="122">
        <f t="shared" si="910"/>
        <v>0</v>
      </c>
      <c r="M654" s="122" t="e">
        <f t="shared" si="911"/>
        <v>#DIV/0!</v>
      </c>
      <c r="N654" s="381">
        <f t="shared" si="928"/>
        <v>5774.1</v>
      </c>
      <c r="O654" s="381">
        <f t="shared" si="912"/>
        <v>0</v>
      </c>
      <c r="P654" s="123">
        <f t="shared" si="913"/>
        <v>1</v>
      </c>
      <c r="Q654" s="381">
        <f t="shared" si="914"/>
        <v>5774.1</v>
      </c>
      <c r="R654" s="381">
        <f t="shared" si="915"/>
        <v>0</v>
      </c>
      <c r="S654" s="569"/>
      <c r="T654" s="38" t="b">
        <f t="shared" si="925"/>
        <v>1</v>
      </c>
      <c r="CJ654" s="38" t="b">
        <f t="shared" si="907"/>
        <v>1</v>
      </c>
      <c r="CT654" s="182">
        <f t="shared" si="908"/>
        <v>5774.1</v>
      </c>
      <c r="CU654" s="38" t="b">
        <f t="shared" si="909"/>
        <v>1</v>
      </c>
    </row>
    <row r="655" spans="1:99" s="247" customFormat="1" ht="30.75" customHeight="1" x14ac:dyDescent="0.25">
      <c r="A655" s="170"/>
      <c r="B655" s="376" t="s">
        <v>22</v>
      </c>
      <c r="C655" s="376"/>
      <c r="D655" s="381"/>
      <c r="E655" s="381"/>
      <c r="F655" s="381"/>
      <c r="G655" s="381">
        <f t="shared" si="929"/>
        <v>0</v>
      </c>
      <c r="H655" s="381">
        <f t="shared" si="929"/>
        <v>0</v>
      </c>
      <c r="I655" s="381">
        <f t="shared" si="929"/>
        <v>0</v>
      </c>
      <c r="J655" s="129" t="e">
        <f t="shared" si="921"/>
        <v>#DIV/0!</v>
      </c>
      <c r="K655" s="381">
        <f t="shared" si="930"/>
        <v>0</v>
      </c>
      <c r="L655" s="122" t="e">
        <f t="shared" si="910"/>
        <v>#DIV/0!</v>
      </c>
      <c r="M655" s="122" t="e">
        <f t="shared" si="911"/>
        <v>#DIV/0!</v>
      </c>
      <c r="N655" s="381">
        <f t="shared" si="928"/>
        <v>0</v>
      </c>
      <c r="O655" s="381">
        <f t="shared" si="912"/>
        <v>0</v>
      </c>
      <c r="P655" s="122" t="e">
        <f t="shared" si="913"/>
        <v>#DIV/0!</v>
      </c>
      <c r="Q655" s="381">
        <f t="shared" si="914"/>
        <v>0</v>
      </c>
      <c r="R655" s="381">
        <f t="shared" si="915"/>
        <v>0</v>
      </c>
      <c r="S655" s="569"/>
      <c r="T655" s="38" t="b">
        <f t="shared" si="925"/>
        <v>1</v>
      </c>
      <c r="CJ655" s="38" t="b">
        <f t="shared" si="907"/>
        <v>1</v>
      </c>
      <c r="CT655" s="182">
        <f t="shared" si="908"/>
        <v>0</v>
      </c>
      <c r="CU655" s="38" t="b">
        <f t="shared" si="909"/>
        <v>1</v>
      </c>
    </row>
    <row r="656" spans="1:99" s="247" customFormat="1" ht="30.75" customHeight="1" x14ac:dyDescent="0.25">
      <c r="A656" s="172"/>
      <c r="B656" s="376" t="s">
        <v>11</v>
      </c>
      <c r="C656" s="376"/>
      <c r="D656" s="381"/>
      <c r="E656" s="381"/>
      <c r="F656" s="381"/>
      <c r="G656" s="381">
        <f t="shared" si="929"/>
        <v>0</v>
      </c>
      <c r="H656" s="381">
        <f t="shared" si="929"/>
        <v>0</v>
      </c>
      <c r="I656" s="381">
        <f t="shared" si="929"/>
        <v>0</v>
      </c>
      <c r="J656" s="129" t="e">
        <f t="shared" si="921"/>
        <v>#DIV/0!</v>
      </c>
      <c r="K656" s="381">
        <f t="shared" si="930"/>
        <v>0</v>
      </c>
      <c r="L656" s="122" t="e">
        <f t="shared" si="910"/>
        <v>#DIV/0!</v>
      </c>
      <c r="M656" s="122" t="e">
        <f t="shared" si="911"/>
        <v>#DIV/0!</v>
      </c>
      <c r="N656" s="381">
        <f t="shared" si="928"/>
        <v>0</v>
      </c>
      <c r="O656" s="381">
        <f t="shared" si="912"/>
        <v>0</v>
      </c>
      <c r="P656" s="122" t="e">
        <f t="shared" si="913"/>
        <v>#DIV/0!</v>
      </c>
      <c r="Q656" s="381">
        <f t="shared" si="914"/>
        <v>0</v>
      </c>
      <c r="R656" s="381">
        <f t="shared" si="915"/>
        <v>0</v>
      </c>
      <c r="S656" s="570"/>
      <c r="T656" s="38" t="b">
        <f t="shared" si="925"/>
        <v>1</v>
      </c>
      <c r="CJ656" s="38" t="b">
        <f t="shared" si="907"/>
        <v>1</v>
      </c>
      <c r="CT656" s="182">
        <f t="shared" si="908"/>
        <v>0</v>
      </c>
      <c r="CU656" s="38" t="b">
        <f t="shared" si="909"/>
        <v>1</v>
      </c>
    </row>
    <row r="657" spans="1:99" s="37" customFormat="1" ht="139.5" x14ac:dyDescent="0.25">
      <c r="A657" s="132" t="s">
        <v>154</v>
      </c>
      <c r="B657" s="393" t="s">
        <v>83</v>
      </c>
      <c r="C657" s="141" t="s">
        <v>17</v>
      </c>
      <c r="D657" s="271"/>
      <c r="E657" s="271"/>
      <c r="F657" s="271"/>
      <c r="G657" s="271">
        <f>SUM(G658:G662)</f>
        <v>1615</v>
      </c>
      <c r="H657" s="271">
        <f>SUM(H658:H662)</f>
        <v>1995.2</v>
      </c>
      <c r="I657" s="271">
        <f>SUM(I658:I662)</f>
        <v>0</v>
      </c>
      <c r="J657" s="309">
        <f t="shared" si="921"/>
        <v>0</v>
      </c>
      <c r="K657" s="271">
        <f>SUM(K658:K662)</f>
        <v>0</v>
      </c>
      <c r="L657" s="309">
        <f t="shared" si="910"/>
        <v>0</v>
      </c>
      <c r="M657" s="309" t="e">
        <f>K657/I657</f>
        <v>#DIV/0!</v>
      </c>
      <c r="N657" s="271">
        <f>SUM(N658:N662)</f>
        <v>1995.2</v>
      </c>
      <c r="O657" s="271">
        <f t="shared" si="912"/>
        <v>0</v>
      </c>
      <c r="P657" s="121">
        <f t="shared" si="913"/>
        <v>1</v>
      </c>
      <c r="Q657" s="271">
        <f t="shared" si="914"/>
        <v>1995.2</v>
      </c>
      <c r="R657" s="271">
        <f t="shared" si="915"/>
        <v>0</v>
      </c>
      <c r="S657" s="581" t="s">
        <v>486</v>
      </c>
      <c r="T657" s="36" t="b">
        <f t="shared" si="925"/>
        <v>1</v>
      </c>
      <c r="CJ657" s="38" t="b">
        <f t="shared" si="907"/>
        <v>1</v>
      </c>
      <c r="CT657" s="182">
        <f t="shared" si="908"/>
        <v>1995.2</v>
      </c>
      <c r="CU657" s="38" t="b">
        <f t="shared" si="909"/>
        <v>1</v>
      </c>
    </row>
    <row r="658" spans="1:99" s="247" customFormat="1" ht="29.25" customHeight="1" x14ac:dyDescent="0.25">
      <c r="A658" s="133"/>
      <c r="B658" s="382" t="s">
        <v>84</v>
      </c>
      <c r="C658" s="382"/>
      <c r="D658" s="380"/>
      <c r="E658" s="380"/>
      <c r="F658" s="380"/>
      <c r="G658" s="278"/>
      <c r="H658" s="278"/>
      <c r="I658" s="278"/>
      <c r="J658" s="129" t="e">
        <f t="shared" si="921"/>
        <v>#DIV/0!</v>
      </c>
      <c r="K658" s="278"/>
      <c r="L658" s="122" t="e">
        <f t="shared" si="910"/>
        <v>#DIV/0!</v>
      </c>
      <c r="M658" s="309" t="e">
        <f t="shared" ref="M658:M662" si="931">K658/I658</f>
        <v>#DIV/0!</v>
      </c>
      <c r="N658" s="547">
        <f t="shared" ref="N658:N659" si="932">H658</f>
        <v>0</v>
      </c>
      <c r="O658" s="390">
        <f t="shared" si="912"/>
        <v>0</v>
      </c>
      <c r="P658" s="154" t="e">
        <f t="shared" si="913"/>
        <v>#DIV/0!</v>
      </c>
      <c r="Q658" s="278">
        <f t="shared" si="914"/>
        <v>0</v>
      </c>
      <c r="R658" s="278">
        <f t="shared" si="915"/>
        <v>0</v>
      </c>
      <c r="S658" s="582"/>
      <c r="T658" s="38" t="b">
        <f t="shared" si="925"/>
        <v>1</v>
      </c>
      <c r="CJ658" s="38" t="b">
        <f t="shared" si="907"/>
        <v>1</v>
      </c>
      <c r="CT658" s="182">
        <f t="shared" si="908"/>
        <v>0</v>
      </c>
      <c r="CU658" s="38" t="b">
        <f t="shared" si="909"/>
        <v>1</v>
      </c>
    </row>
    <row r="659" spans="1:99" s="247" customFormat="1" ht="29.25" customHeight="1" x14ac:dyDescent="0.25">
      <c r="A659" s="133"/>
      <c r="B659" s="376" t="s">
        <v>8</v>
      </c>
      <c r="C659" s="376"/>
      <c r="D659" s="381"/>
      <c r="E659" s="381"/>
      <c r="F659" s="381"/>
      <c r="G659" s="272"/>
      <c r="H659" s="272">
        <v>380.2</v>
      </c>
      <c r="I659" s="272"/>
      <c r="J659" s="129">
        <f t="shared" si="921"/>
        <v>0</v>
      </c>
      <c r="K659" s="272">
        <f>I659</f>
        <v>0</v>
      </c>
      <c r="L659" s="122">
        <f t="shared" si="910"/>
        <v>0</v>
      </c>
      <c r="M659" s="122" t="e">
        <f>K659/I659</f>
        <v>#DIV/0!</v>
      </c>
      <c r="N659" s="547">
        <f t="shared" si="932"/>
        <v>380.2</v>
      </c>
      <c r="O659" s="272">
        <f t="shared" si="912"/>
        <v>0</v>
      </c>
      <c r="P659" s="154">
        <f t="shared" si="913"/>
        <v>1</v>
      </c>
      <c r="Q659" s="272">
        <f t="shared" si="914"/>
        <v>380.2</v>
      </c>
      <c r="R659" s="272">
        <f t="shared" si="915"/>
        <v>0</v>
      </c>
      <c r="S659" s="582"/>
      <c r="T659" s="38" t="b">
        <f t="shared" si="925"/>
        <v>1</v>
      </c>
      <c r="CJ659" s="38" t="b">
        <f t="shared" si="907"/>
        <v>1</v>
      </c>
      <c r="CT659" s="182">
        <f t="shared" si="908"/>
        <v>380.2</v>
      </c>
      <c r="CU659" s="38" t="b">
        <f t="shared" si="909"/>
        <v>1</v>
      </c>
    </row>
    <row r="660" spans="1:99" s="247" customFormat="1" ht="29.25" customHeight="1" x14ac:dyDescent="0.25">
      <c r="A660" s="133"/>
      <c r="B660" s="376" t="s">
        <v>19</v>
      </c>
      <c r="C660" s="376"/>
      <c r="D660" s="381"/>
      <c r="E660" s="381"/>
      <c r="F660" s="381"/>
      <c r="G660" s="381">
        <v>1615</v>
      </c>
      <c r="H660" s="381">
        <v>1615</v>
      </c>
      <c r="I660" s="381"/>
      <c r="J660" s="129">
        <f t="shared" si="921"/>
        <v>0</v>
      </c>
      <c r="K660" s="272">
        <f>I660</f>
        <v>0</v>
      </c>
      <c r="L660" s="122">
        <f t="shared" si="910"/>
        <v>0</v>
      </c>
      <c r="M660" s="122" t="e">
        <f t="shared" si="931"/>
        <v>#DIV/0!</v>
      </c>
      <c r="N660" s="381">
        <f>H660</f>
        <v>1615</v>
      </c>
      <c r="O660" s="272">
        <f t="shared" si="912"/>
        <v>0</v>
      </c>
      <c r="P660" s="123">
        <f t="shared" si="913"/>
        <v>1</v>
      </c>
      <c r="Q660" s="381">
        <f t="shared" si="914"/>
        <v>1615</v>
      </c>
      <c r="R660" s="381">
        <f t="shared" si="915"/>
        <v>0</v>
      </c>
      <c r="S660" s="582"/>
      <c r="T660" s="38" t="b">
        <f t="shared" si="925"/>
        <v>1</v>
      </c>
      <c r="CJ660" s="38" t="b">
        <f t="shared" si="907"/>
        <v>1</v>
      </c>
      <c r="CT660" s="182">
        <f t="shared" si="908"/>
        <v>1615</v>
      </c>
      <c r="CU660" s="38" t="b">
        <f t="shared" si="909"/>
        <v>1</v>
      </c>
    </row>
    <row r="661" spans="1:99" s="247" customFormat="1" ht="29.25" customHeight="1" x14ac:dyDescent="0.25">
      <c r="A661" s="133"/>
      <c r="B661" s="376" t="s">
        <v>22</v>
      </c>
      <c r="C661" s="376"/>
      <c r="D661" s="381"/>
      <c r="E661" s="381"/>
      <c r="F661" s="381"/>
      <c r="G661" s="381"/>
      <c r="H661" s="381"/>
      <c r="I661" s="381"/>
      <c r="J661" s="129" t="e">
        <f>I661/H661</f>
        <v>#DIV/0!</v>
      </c>
      <c r="K661" s="381"/>
      <c r="L661" s="122" t="e">
        <f>K661/H661</f>
        <v>#DIV/0!</v>
      </c>
      <c r="M661" s="309" t="e">
        <f t="shared" si="931"/>
        <v>#DIV/0!</v>
      </c>
      <c r="N661" s="381">
        <f>H661</f>
        <v>0</v>
      </c>
      <c r="O661" s="272">
        <f t="shared" si="912"/>
        <v>0</v>
      </c>
      <c r="P661" s="154" t="e">
        <f t="shared" si="913"/>
        <v>#DIV/0!</v>
      </c>
      <c r="Q661" s="381">
        <f t="shared" si="914"/>
        <v>0</v>
      </c>
      <c r="R661" s="381">
        <f t="shared" si="915"/>
        <v>0</v>
      </c>
      <c r="S661" s="582"/>
      <c r="T661" s="38" t="b">
        <f t="shared" si="925"/>
        <v>1</v>
      </c>
      <c r="CJ661" s="38" t="b">
        <f t="shared" si="907"/>
        <v>1</v>
      </c>
      <c r="CT661" s="182">
        <f t="shared" si="908"/>
        <v>0</v>
      </c>
      <c r="CU661" s="38" t="b">
        <f t="shared" si="909"/>
        <v>1</v>
      </c>
    </row>
    <row r="662" spans="1:99" s="247" customFormat="1" ht="29.25" customHeight="1" x14ac:dyDescent="0.25">
      <c r="A662" s="135"/>
      <c r="B662" s="376" t="s">
        <v>11</v>
      </c>
      <c r="C662" s="376"/>
      <c r="D662" s="381"/>
      <c r="E662" s="381"/>
      <c r="F662" s="381"/>
      <c r="G662" s="268"/>
      <c r="H662" s="268"/>
      <c r="I662" s="268"/>
      <c r="J662" s="129"/>
      <c r="K662" s="268"/>
      <c r="L662" s="122"/>
      <c r="M662" s="309" t="e">
        <f t="shared" si="931"/>
        <v>#DIV/0!</v>
      </c>
      <c r="N662" s="381"/>
      <c r="O662" s="375">
        <f t="shared" si="912"/>
        <v>0</v>
      </c>
      <c r="P662" s="122" t="e">
        <f t="shared" si="913"/>
        <v>#DIV/0!</v>
      </c>
      <c r="Q662" s="268">
        <f t="shared" si="914"/>
        <v>0</v>
      </c>
      <c r="R662" s="268">
        <f t="shared" si="915"/>
        <v>0</v>
      </c>
      <c r="S662" s="583"/>
      <c r="T662" s="38" t="b">
        <f t="shared" si="925"/>
        <v>1</v>
      </c>
      <c r="CJ662" s="38" t="b">
        <f t="shared" si="907"/>
        <v>1</v>
      </c>
      <c r="CT662" s="182">
        <f t="shared" si="908"/>
        <v>0</v>
      </c>
      <c r="CU662" s="38" t="b">
        <f t="shared" si="909"/>
        <v>1</v>
      </c>
    </row>
    <row r="663" spans="1:99" s="37" customFormat="1" ht="69.75" customHeight="1" x14ac:dyDescent="0.25">
      <c r="A663" s="394" t="s">
        <v>155</v>
      </c>
      <c r="B663" s="393" t="s">
        <v>174</v>
      </c>
      <c r="C663" s="141" t="s">
        <v>17</v>
      </c>
      <c r="D663" s="271"/>
      <c r="E663" s="271"/>
      <c r="F663" s="271"/>
      <c r="G663" s="271">
        <f>SUM(G664:G668)</f>
        <v>570</v>
      </c>
      <c r="H663" s="271">
        <f>SUM(H664:H668)</f>
        <v>756.1</v>
      </c>
      <c r="I663" s="271">
        <f>SUM(I664:I668)</f>
        <v>0</v>
      </c>
      <c r="J663" s="309">
        <f>I663/H663</f>
        <v>0</v>
      </c>
      <c r="K663" s="271">
        <f>SUM(K664:K668)</f>
        <v>0</v>
      </c>
      <c r="L663" s="309">
        <f>K663/H663</f>
        <v>0</v>
      </c>
      <c r="M663" s="309" t="e">
        <f>K663/I663</f>
        <v>#DIV/0!</v>
      </c>
      <c r="N663" s="271">
        <f>SUM(N664:N668)</f>
        <v>756.1</v>
      </c>
      <c r="O663" s="271">
        <f t="shared" si="912"/>
        <v>0</v>
      </c>
      <c r="P663" s="121">
        <f t="shared" si="913"/>
        <v>1</v>
      </c>
      <c r="Q663" s="271">
        <f t="shared" si="914"/>
        <v>756.1</v>
      </c>
      <c r="R663" s="271">
        <f t="shared" si="915"/>
        <v>0</v>
      </c>
      <c r="S663" s="581" t="s">
        <v>487</v>
      </c>
      <c r="T663" s="36" t="b">
        <f t="shared" si="925"/>
        <v>1</v>
      </c>
      <c r="CJ663" s="38" t="b">
        <f t="shared" si="907"/>
        <v>1</v>
      </c>
      <c r="CT663" s="182">
        <f t="shared" si="908"/>
        <v>756.1</v>
      </c>
      <c r="CU663" s="38" t="b">
        <f t="shared" si="909"/>
        <v>1</v>
      </c>
    </row>
    <row r="664" spans="1:99" s="247" customFormat="1" ht="39" customHeight="1" x14ac:dyDescent="0.25">
      <c r="A664" s="395"/>
      <c r="B664" s="382" t="s">
        <v>84</v>
      </c>
      <c r="C664" s="382"/>
      <c r="D664" s="380"/>
      <c r="E664" s="380"/>
      <c r="F664" s="380"/>
      <c r="G664" s="278"/>
      <c r="H664" s="278"/>
      <c r="I664" s="278"/>
      <c r="J664" s="129" t="e">
        <f t="shared" ref="J664:J666" si="933">I664/H664</f>
        <v>#DIV/0!</v>
      </c>
      <c r="K664" s="278"/>
      <c r="L664" s="122" t="e">
        <f t="shared" ref="L664:L666" si="934">K664/H664</f>
        <v>#DIV/0!</v>
      </c>
      <c r="M664" s="129" t="e">
        <f t="shared" ref="M664:M666" si="935">K664/I664</f>
        <v>#DIV/0!</v>
      </c>
      <c r="N664" s="380"/>
      <c r="O664" s="390">
        <f t="shared" si="912"/>
        <v>0</v>
      </c>
      <c r="P664" s="154" t="e">
        <f t="shared" si="913"/>
        <v>#DIV/0!</v>
      </c>
      <c r="Q664" s="278">
        <f t="shared" si="914"/>
        <v>0</v>
      </c>
      <c r="R664" s="278">
        <f t="shared" si="915"/>
        <v>0</v>
      </c>
      <c r="S664" s="582"/>
      <c r="T664" s="38" t="b">
        <f t="shared" si="925"/>
        <v>1</v>
      </c>
      <c r="CJ664" s="38" t="b">
        <f t="shared" si="907"/>
        <v>1</v>
      </c>
      <c r="CT664" s="182">
        <f t="shared" si="908"/>
        <v>0</v>
      </c>
      <c r="CU664" s="38" t="b">
        <f t="shared" si="909"/>
        <v>1</v>
      </c>
    </row>
    <row r="665" spans="1:99" s="247" customFormat="1" ht="39" customHeight="1" x14ac:dyDescent="0.25">
      <c r="A665" s="395"/>
      <c r="B665" s="376" t="s">
        <v>8</v>
      </c>
      <c r="C665" s="376"/>
      <c r="D665" s="381"/>
      <c r="E665" s="381"/>
      <c r="F665" s="381"/>
      <c r="G665" s="272"/>
      <c r="H665" s="272">
        <v>186.1</v>
      </c>
      <c r="I665" s="272"/>
      <c r="J665" s="129">
        <f t="shared" si="933"/>
        <v>0</v>
      </c>
      <c r="K665" s="272"/>
      <c r="L665" s="122">
        <f t="shared" si="934"/>
        <v>0</v>
      </c>
      <c r="M665" s="129" t="e">
        <f t="shared" si="935"/>
        <v>#DIV/0!</v>
      </c>
      <c r="N665" s="272">
        <f>H665</f>
        <v>186.1</v>
      </c>
      <c r="O665" s="272">
        <f t="shared" si="912"/>
        <v>0</v>
      </c>
      <c r="P665" s="154">
        <f t="shared" si="913"/>
        <v>1</v>
      </c>
      <c r="Q665" s="272">
        <f t="shared" si="914"/>
        <v>186.1</v>
      </c>
      <c r="R665" s="272">
        <f t="shared" si="915"/>
        <v>0</v>
      </c>
      <c r="S665" s="582"/>
      <c r="T665" s="38" t="b">
        <f t="shared" si="925"/>
        <v>1</v>
      </c>
      <c r="CJ665" s="38" t="b">
        <f t="shared" si="907"/>
        <v>1</v>
      </c>
      <c r="CT665" s="182">
        <f t="shared" si="908"/>
        <v>186.1</v>
      </c>
      <c r="CU665" s="38" t="b">
        <f t="shared" si="909"/>
        <v>1</v>
      </c>
    </row>
    <row r="666" spans="1:99" s="247" customFormat="1" ht="39" customHeight="1" x14ac:dyDescent="0.25">
      <c r="A666" s="395"/>
      <c r="B666" s="376" t="s">
        <v>19</v>
      </c>
      <c r="C666" s="376"/>
      <c r="D666" s="381"/>
      <c r="E666" s="381"/>
      <c r="F666" s="381"/>
      <c r="G666" s="381">
        <v>570</v>
      </c>
      <c r="H666" s="381">
        <v>570</v>
      </c>
      <c r="I666" s="381"/>
      <c r="J666" s="129">
        <f t="shared" si="933"/>
        <v>0</v>
      </c>
      <c r="K666" s="381"/>
      <c r="L666" s="122">
        <f t="shared" si="934"/>
        <v>0</v>
      </c>
      <c r="M666" s="129" t="e">
        <f t="shared" si="935"/>
        <v>#DIV/0!</v>
      </c>
      <c r="N666" s="381">
        <f>H666</f>
        <v>570</v>
      </c>
      <c r="O666" s="272">
        <f t="shared" si="912"/>
        <v>0</v>
      </c>
      <c r="P666" s="123">
        <f t="shared" si="913"/>
        <v>1</v>
      </c>
      <c r="Q666" s="381">
        <f t="shared" si="914"/>
        <v>570</v>
      </c>
      <c r="R666" s="381">
        <f t="shared" si="915"/>
        <v>0</v>
      </c>
      <c r="S666" s="582"/>
      <c r="T666" s="38" t="b">
        <f t="shared" si="925"/>
        <v>1</v>
      </c>
      <c r="CJ666" s="38" t="b">
        <f t="shared" si="907"/>
        <v>1</v>
      </c>
      <c r="CT666" s="182">
        <f t="shared" si="908"/>
        <v>570</v>
      </c>
      <c r="CU666" s="38" t="b">
        <f t="shared" si="909"/>
        <v>1</v>
      </c>
    </row>
    <row r="667" spans="1:99" s="247" customFormat="1" ht="39" customHeight="1" x14ac:dyDescent="0.25">
      <c r="A667" s="395"/>
      <c r="B667" s="376" t="s">
        <v>22</v>
      </c>
      <c r="C667" s="376"/>
      <c r="D667" s="381"/>
      <c r="E667" s="381"/>
      <c r="F667" s="381"/>
      <c r="G667" s="381"/>
      <c r="H667" s="381"/>
      <c r="I667" s="381"/>
      <c r="J667" s="129" t="e">
        <f>I667/H667</f>
        <v>#DIV/0!</v>
      </c>
      <c r="K667" s="381"/>
      <c r="L667" s="122" t="e">
        <f>K667/H667</f>
        <v>#DIV/0!</v>
      </c>
      <c r="M667" s="129" t="e">
        <f>K667/I667</f>
        <v>#DIV/0!</v>
      </c>
      <c r="N667" s="381">
        <f>H667</f>
        <v>0</v>
      </c>
      <c r="O667" s="272">
        <f t="shared" si="912"/>
        <v>0</v>
      </c>
      <c r="P667" s="154" t="e">
        <f t="shared" si="913"/>
        <v>#DIV/0!</v>
      </c>
      <c r="Q667" s="381">
        <f t="shared" si="914"/>
        <v>0</v>
      </c>
      <c r="R667" s="381">
        <f t="shared" si="915"/>
        <v>0</v>
      </c>
      <c r="S667" s="582"/>
      <c r="T667" s="38" t="b">
        <f t="shared" si="925"/>
        <v>1</v>
      </c>
      <c r="CJ667" s="38" t="b">
        <f t="shared" si="907"/>
        <v>1</v>
      </c>
      <c r="CT667" s="182">
        <f t="shared" si="908"/>
        <v>0</v>
      </c>
      <c r="CU667" s="38" t="b">
        <f t="shared" si="909"/>
        <v>1</v>
      </c>
    </row>
    <row r="668" spans="1:99" s="247" customFormat="1" ht="39" customHeight="1" x14ac:dyDescent="0.25">
      <c r="A668" s="396"/>
      <c r="B668" s="376" t="s">
        <v>11</v>
      </c>
      <c r="C668" s="376"/>
      <c r="D668" s="381"/>
      <c r="E668" s="381"/>
      <c r="F668" s="381"/>
      <c r="G668" s="268"/>
      <c r="H668" s="268"/>
      <c r="I668" s="268"/>
      <c r="J668" s="129"/>
      <c r="K668" s="268"/>
      <c r="L668" s="122"/>
      <c r="M668" s="129"/>
      <c r="N668" s="381"/>
      <c r="O668" s="375">
        <f t="shared" si="912"/>
        <v>0</v>
      </c>
      <c r="P668" s="122" t="e">
        <f t="shared" si="913"/>
        <v>#DIV/0!</v>
      </c>
      <c r="Q668" s="268">
        <f t="shared" si="914"/>
        <v>0</v>
      </c>
      <c r="R668" s="268">
        <f t="shared" si="915"/>
        <v>0</v>
      </c>
      <c r="S668" s="583"/>
      <c r="T668" s="38" t="b">
        <f t="shared" si="925"/>
        <v>1</v>
      </c>
      <c r="CJ668" s="38" t="b">
        <f t="shared" si="907"/>
        <v>1</v>
      </c>
      <c r="CT668" s="182">
        <f t="shared" si="908"/>
        <v>0</v>
      </c>
      <c r="CU668" s="38" t="b">
        <f t="shared" si="909"/>
        <v>1</v>
      </c>
    </row>
    <row r="669" spans="1:99" s="389" customFormat="1" ht="46.5" customHeight="1" x14ac:dyDescent="0.25">
      <c r="A669" s="132" t="s">
        <v>156</v>
      </c>
      <c r="B669" s="393" t="s">
        <v>175</v>
      </c>
      <c r="C669" s="141" t="s">
        <v>17</v>
      </c>
      <c r="D669" s="271"/>
      <c r="E669" s="271"/>
      <c r="F669" s="271"/>
      <c r="G669" s="271">
        <f>SUM(G670:G674)</f>
        <v>475</v>
      </c>
      <c r="H669" s="271">
        <f>SUM(H670:H674)</f>
        <v>801.9</v>
      </c>
      <c r="I669" s="271">
        <f>SUM(I670:I674)</f>
        <v>0</v>
      </c>
      <c r="J669" s="309">
        <f>I669/H669</f>
        <v>0</v>
      </c>
      <c r="K669" s="271">
        <f>SUM(K670:K674)</f>
        <v>0</v>
      </c>
      <c r="L669" s="309">
        <f>K669/H669</f>
        <v>0</v>
      </c>
      <c r="M669" s="309" t="e">
        <f>K669/I669</f>
        <v>#DIV/0!</v>
      </c>
      <c r="N669" s="271">
        <f>SUM(N670:N674)</f>
        <v>801.9</v>
      </c>
      <c r="O669" s="271">
        <f t="shared" si="912"/>
        <v>0</v>
      </c>
      <c r="P669" s="121">
        <f t="shared" si="913"/>
        <v>1</v>
      </c>
      <c r="Q669" s="271">
        <f t="shared" si="914"/>
        <v>801.9</v>
      </c>
      <c r="R669" s="271">
        <f t="shared" si="915"/>
        <v>0</v>
      </c>
      <c r="S669" s="581" t="s">
        <v>487</v>
      </c>
      <c r="T669" s="31" t="b">
        <f t="shared" si="925"/>
        <v>1</v>
      </c>
      <c r="CJ669" s="38" t="b">
        <f t="shared" si="907"/>
        <v>1</v>
      </c>
      <c r="CT669" s="182">
        <f t="shared" si="908"/>
        <v>801.9</v>
      </c>
      <c r="CU669" s="38" t="b">
        <f t="shared" si="909"/>
        <v>1</v>
      </c>
    </row>
    <row r="670" spans="1:99" s="247" customFormat="1" x14ac:dyDescent="0.25">
      <c r="A670" s="133"/>
      <c r="B670" s="382" t="s">
        <v>84</v>
      </c>
      <c r="C670" s="382"/>
      <c r="D670" s="380"/>
      <c r="E670" s="380"/>
      <c r="F670" s="380"/>
      <c r="G670" s="278"/>
      <c r="H670" s="278"/>
      <c r="I670" s="278"/>
      <c r="J670" s="129" t="e">
        <f t="shared" ref="J670:J672" si="936">I670/H670</f>
        <v>#DIV/0!</v>
      </c>
      <c r="K670" s="278"/>
      <c r="L670" s="122" t="e">
        <f t="shared" ref="L670:L672" si="937">K670/H670</f>
        <v>#DIV/0!</v>
      </c>
      <c r="M670" s="129" t="e">
        <f t="shared" ref="M670:M672" si="938">K670/I670</f>
        <v>#DIV/0!</v>
      </c>
      <c r="N670" s="380"/>
      <c r="O670" s="390">
        <f t="shared" si="912"/>
        <v>0</v>
      </c>
      <c r="P670" s="154" t="e">
        <f t="shared" si="913"/>
        <v>#DIV/0!</v>
      </c>
      <c r="Q670" s="278">
        <f t="shared" si="914"/>
        <v>0</v>
      </c>
      <c r="R670" s="278">
        <f t="shared" si="915"/>
        <v>0</v>
      </c>
      <c r="S670" s="582"/>
      <c r="T670" s="38" t="b">
        <f t="shared" si="925"/>
        <v>1</v>
      </c>
      <c r="CJ670" s="38" t="b">
        <f t="shared" si="907"/>
        <v>1</v>
      </c>
      <c r="CT670" s="182">
        <f t="shared" si="908"/>
        <v>0</v>
      </c>
      <c r="CU670" s="38" t="b">
        <f t="shared" si="909"/>
        <v>1</v>
      </c>
    </row>
    <row r="671" spans="1:99" s="247" customFormat="1" x14ac:dyDescent="0.25">
      <c r="A671" s="133"/>
      <c r="B671" s="376" t="s">
        <v>8</v>
      </c>
      <c r="C671" s="376"/>
      <c r="D671" s="381"/>
      <c r="E671" s="381"/>
      <c r="F671" s="381"/>
      <c r="G671" s="272"/>
      <c r="H671" s="272">
        <v>326.89999999999998</v>
      </c>
      <c r="I671" s="272"/>
      <c r="J671" s="129">
        <f t="shared" si="936"/>
        <v>0</v>
      </c>
      <c r="K671" s="279">
        <f>I671</f>
        <v>0</v>
      </c>
      <c r="L671" s="122">
        <f t="shared" si="937"/>
        <v>0</v>
      </c>
      <c r="M671" s="129" t="e">
        <f t="shared" si="938"/>
        <v>#DIV/0!</v>
      </c>
      <c r="N671" s="381">
        <f>H671</f>
        <v>326.89999999999998</v>
      </c>
      <c r="O671" s="272">
        <f t="shared" si="912"/>
        <v>0</v>
      </c>
      <c r="P671" s="154">
        <f t="shared" si="913"/>
        <v>1</v>
      </c>
      <c r="Q671" s="272">
        <f t="shared" si="914"/>
        <v>326.89999999999998</v>
      </c>
      <c r="R671" s="272">
        <f t="shared" si="915"/>
        <v>0</v>
      </c>
      <c r="S671" s="582"/>
      <c r="T671" s="38" t="b">
        <f t="shared" si="925"/>
        <v>1</v>
      </c>
      <c r="CJ671" s="38" t="b">
        <f t="shared" si="907"/>
        <v>1</v>
      </c>
      <c r="CT671" s="182">
        <f t="shared" si="908"/>
        <v>326.89999999999998</v>
      </c>
      <c r="CU671" s="38" t="b">
        <f t="shared" si="909"/>
        <v>1</v>
      </c>
    </row>
    <row r="672" spans="1:99" s="247" customFormat="1" x14ac:dyDescent="0.25">
      <c r="A672" s="133"/>
      <c r="B672" s="376" t="s">
        <v>19</v>
      </c>
      <c r="C672" s="376"/>
      <c r="D672" s="381"/>
      <c r="E672" s="381"/>
      <c r="F672" s="381"/>
      <c r="G672" s="381">
        <v>475</v>
      </c>
      <c r="H672" s="381">
        <v>475</v>
      </c>
      <c r="I672" s="272"/>
      <c r="J672" s="129">
        <f t="shared" si="936"/>
        <v>0</v>
      </c>
      <c r="K672" s="279">
        <f>I672</f>
        <v>0</v>
      </c>
      <c r="L672" s="122">
        <f t="shared" si="937"/>
        <v>0</v>
      </c>
      <c r="M672" s="129" t="e">
        <f t="shared" si="938"/>
        <v>#DIV/0!</v>
      </c>
      <c r="N672" s="381">
        <f>H672</f>
        <v>475</v>
      </c>
      <c r="O672" s="397">
        <f t="shared" si="912"/>
        <v>0</v>
      </c>
      <c r="P672" s="123">
        <f t="shared" si="913"/>
        <v>1</v>
      </c>
      <c r="Q672" s="381">
        <f t="shared" si="914"/>
        <v>475</v>
      </c>
      <c r="R672" s="381">
        <f t="shared" si="915"/>
        <v>0</v>
      </c>
      <c r="S672" s="582"/>
      <c r="T672" s="38" t="b">
        <f t="shared" si="925"/>
        <v>1</v>
      </c>
      <c r="CJ672" s="38" t="b">
        <f t="shared" si="907"/>
        <v>1</v>
      </c>
      <c r="CT672" s="182">
        <f t="shared" si="908"/>
        <v>475</v>
      </c>
      <c r="CU672" s="38" t="b">
        <f t="shared" si="909"/>
        <v>1</v>
      </c>
    </row>
    <row r="673" spans="1:99" s="247" customFormat="1" x14ac:dyDescent="0.25">
      <c r="A673" s="133"/>
      <c r="B673" s="376" t="s">
        <v>22</v>
      </c>
      <c r="C673" s="376"/>
      <c r="D673" s="381"/>
      <c r="E673" s="381"/>
      <c r="F673" s="381"/>
      <c r="G673" s="381"/>
      <c r="H673" s="381"/>
      <c r="I673" s="381"/>
      <c r="J673" s="129" t="e">
        <f>I673/H673</f>
        <v>#DIV/0!</v>
      </c>
      <c r="K673" s="381"/>
      <c r="L673" s="122" t="e">
        <f>K673/H673</f>
        <v>#DIV/0!</v>
      </c>
      <c r="M673" s="129" t="e">
        <f>K673/I673</f>
        <v>#DIV/0!</v>
      </c>
      <c r="N673" s="381">
        <f>H673</f>
        <v>0</v>
      </c>
      <c r="O673" s="397">
        <f t="shared" si="912"/>
        <v>0</v>
      </c>
      <c r="P673" s="154" t="e">
        <f t="shared" si="913"/>
        <v>#DIV/0!</v>
      </c>
      <c r="Q673" s="381">
        <f t="shared" si="914"/>
        <v>0</v>
      </c>
      <c r="R673" s="381">
        <f t="shared" si="915"/>
        <v>0</v>
      </c>
      <c r="S673" s="582"/>
      <c r="T673" s="38" t="b">
        <f t="shared" si="925"/>
        <v>1</v>
      </c>
      <c r="CJ673" s="38" t="b">
        <f t="shared" si="907"/>
        <v>1</v>
      </c>
      <c r="CT673" s="182">
        <f t="shared" si="908"/>
        <v>0</v>
      </c>
      <c r="CU673" s="38" t="b">
        <f t="shared" si="909"/>
        <v>1</v>
      </c>
    </row>
    <row r="674" spans="1:99" s="247" customFormat="1" x14ac:dyDescent="0.25">
      <c r="A674" s="135"/>
      <c r="B674" s="376" t="s">
        <v>11</v>
      </c>
      <c r="C674" s="376"/>
      <c r="D674" s="381"/>
      <c r="E674" s="381"/>
      <c r="F674" s="381"/>
      <c r="G674" s="268"/>
      <c r="H674" s="268"/>
      <c r="I674" s="268"/>
      <c r="J674" s="129"/>
      <c r="K674" s="268"/>
      <c r="L674" s="122"/>
      <c r="M674" s="129"/>
      <c r="N674" s="381"/>
      <c r="O674" s="398">
        <f t="shared" si="912"/>
        <v>0</v>
      </c>
      <c r="P674" s="122" t="e">
        <f t="shared" si="913"/>
        <v>#DIV/0!</v>
      </c>
      <c r="Q674" s="268">
        <f t="shared" si="914"/>
        <v>0</v>
      </c>
      <c r="R674" s="268">
        <f t="shared" si="915"/>
        <v>0</v>
      </c>
      <c r="S674" s="583"/>
      <c r="T674" s="38" t="b">
        <f t="shared" si="925"/>
        <v>1</v>
      </c>
      <c r="CJ674" s="38" t="b">
        <f t="shared" si="907"/>
        <v>1</v>
      </c>
      <c r="CT674" s="182">
        <f t="shared" si="908"/>
        <v>0</v>
      </c>
      <c r="CU674" s="38" t="b">
        <f t="shared" si="909"/>
        <v>1</v>
      </c>
    </row>
    <row r="675" spans="1:99" s="389" customFormat="1" ht="46.5" customHeight="1" x14ac:dyDescent="0.25">
      <c r="A675" s="132" t="s">
        <v>157</v>
      </c>
      <c r="B675" s="393" t="s">
        <v>176</v>
      </c>
      <c r="C675" s="141" t="s">
        <v>17</v>
      </c>
      <c r="D675" s="271"/>
      <c r="E675" s="271"/>
      <c r="F675" s="271"/>
      <c r="G675" s="272">
        <f>SUM(G676:G680)</f>
        <v>3114.1</v>
      </c>
      <c r="H675" s="272">
        <f>SUM(H676:H680)</f>
        <v>13990.5</v>
      </c>
      <c r="I675" s="272">
        <f>SUM(I676:I680)</f>
        <v>0</v>
      </c>
      <c r="J675" s="122">
        <f>I675/H675</f>
        <v>0</v>
      </c>
      <c r="K675" s="272">
        <f>SUM(K676:K680)</f>
        <v>0</v>
      </c>
      <c r="L675" s="122">
        <f>K675/H675</f>
        <v>0</v>
      </c>
      <c r="M675" s="122" t="e">
        <f>K675/I675</f>
        <v>#DIV/0!</v>
      </c>
      <c r="N675" s="272">
        <f>SUM(N676:N680)</f>
        <v>13990.5</v>
      </c>
      <c r="O675" s="397">
        <f t="shared" si="912"/>
        <v>0</v>
      </c>
      <c r="P675" s="150">
        <f t="shared" si="913"/>
        <v>1</v>
      </c>
      <c r="Q675" s="272">
        <f t="shared" si="914"/>
        <v>13990.5</v>
      </c>
      <c r="R675" s="272">
        <f t="shared" si="915"/>
        <v>0</v>
      </c>
      <c r="S675" s="574" t="s">
        <v>492</v>
      </c>
      <c r="T675" s="31" t="b">
        <f t="shared" si="925"/>
        <v>1</v>
      </c>
      <c r="CJ675" s="38" t="b">
        <f t="shared" si="907"/>
        <v>1</v>
      </c>
      <c r="CT675" s="182">
        <f t="shared" si="908"/>
        <v>13990.5</v>
      </c>
      <c r="CU675" s="38" t="b">
        <f t="shared" si="909"/>
        <v>1</v>
      </c>
    </row>
    <row r="676" spans="1:99" s="247" customFormat="1" x14ac:dyDescent="0.25">
      <c r="A676" s="133"/>
      <c r="B676" s="541" t="s">
        <v>84</v>
      </c>
      <c r="C676" s="541"/>
      <c r="D676" s="546"/>
      <c r="E676" s="546"/>
      <c r="F676" s="546"/>
      <c r="G676" s="278">
        <f t="shared" ref="G676:K680" si="939">G682+G688+G694+G700+G706+G712+G718+G724+G730</f>
        <v>0</v>
      </c>
      <c r="H676" s="278">
        <f t="shared" si="939"/>
        <v>0</v>
      </c>
      <c r="I676" s="278">
        <f t="shared" si="939"/>
        <v>0</v>
      </c>
      <c r="J676" s="129" t="e">
        <f t="shared" ref="J676:J680" si="940">I676/H676</f>
        <v>#DIV/0!</v>
      </c>
      <c r="K676" s="278">
        <f t="shared" ref="K676" si="941">K682+K688+K694+K700+K706+K712+K718+K724+K730</f>
        <v>0</v>
      </c>
      <c r="L676" s="122" t="e">
        <f t="shared" ref="L676:L680" si="942">K676/H676</f>
        <v>#DIV/0!</v>
      </c>
      <c r="M676" s="129" t="e">
        <f t="shared" ref="M676:M680" si="943">K676/I676</f>
        <v>#DIV/0!</v>
      </c>
      <c r="N676" s="546">
        <f t="shared" ref="N676:N680" si="944">N682+N688+N694+N700+N706+N712+N718+N724+N730</f>
        <v>0</v>
      </c>
      <c r="O676" s="278">
        <f t="shared" si="912"/>
        <v>0</v>
      </c>
      <c r="P676" s="154" t="e">
        <f t="shared" si="913"/>
        <v>#DIV/0!</v>
      </c>
      <c r="Q676" s="278">
        <f t="shared" si="914"/>
        <v>0</v>
      </c>
      <c r="R676" s="278">
        <f t="shared" si="915"/>
        <v>0</v>
      </c>
      <c r="S676" s="575"/>
      <c r="T676" s="38" t="b">
        <f t="shared" si="925"/>
        <v>1</v>
      </c>
      <c r="CJ676" s="38" t="b">
        <f t="shared" si="907"/>
        <v>1</v>
      </c>
      <c r="CT676" s="182">
        <f t="shared" si="908"/>
        <v>0</v>
      </c>
      <c r="CU676" s="38" t="b">
        <f t="shared" si="909"/>
        <v>1</v>
      </c>
    </row>
    <row r="677" spans="1:99" s="247" customFormat="1" x14ac:dyDescent="0.25">
      <c r="A677" s="133"/>
      <c r="B677" s="553" t="s">
        <v>8</v>
      </c>
      <c r="C677" s="553"/>
      <c r="D677" s="547"/>
      <c r="E677" s="547"/>
      <c r="F677" s="547"/>
      <c r="G677" s="272">
        <f t="shared" si="939"/>
        <v>0</v>
      </c>
      <c r="H677" s="272">
        <f t="shared" si="939"/>
        <v>10876.4</v>
      </c>
      <c r="I677" s="272">
        <f>I683+I689+I695+I701+I707+I713+I719+I725+I731</f>
        <v>0</v>
      </c>
      <c r="J677" s="129">
        <f t="shared" si="940"/>
        <v>0</v>
      </c>
      <c r="K677" s="272">
        <f>K683+K689+K695+K701+K707+K713+K719+K725+K731</f>
        <v>0</v>
      </c>
      <c r="L677" s="122">
        <f t="shared" si="942"/>
        <v>0</v>
      </c>
      <c r="M677" s="129" t="e">
        <f t="shared" si="943"/>
        <v>#DIV/0!</v>
      </c>
      <c r="N677" s="547">
        <f t="shared" si="944"/>
        <v>10876.4</v>
      </c>
      <c r="O677" s="272">
        <f t="shared" si="912"/>
        <v>0</v>
      </c>
      <c r="P677" s="154">
        <f t="shared" si="913"/>
        <v>1</v>
      </c>
      <c r="Q677" s="272">
        <f t="shared" si="914"/>
        <v>10876.4</v>
      </c>
      <c r="R677" s="272">
        <f t="shared" si="915"/>
        <v>0</v>
      </c>
      <c r="S677" s="575"/>
      <c r="T677" s="38" t="b">
        <f t="shared" si="925"/>
        <v>1</v>
      </c>
      <c r="CJ677" s="38" t="b">
        <f t="shared" si="907"/>
        <v>1</v>
      </c>
      <c r="CT677" s="182">
        <f t="shared" si="908"/>
        <v>10876.4</v>
      </c>
      <c r="CU677" s="38" t="b">
        <f t="shared" si="909"/>
        <v>1</v>
      </c>
    </row>
    <row r="678" spans="1:99" s="247" customFormat="1" x14ac:dyDescent="0.25">
      <c r="A678" s="133"/>
      <c r="B678" s="553" t="s">
        <v>19</v>
      </c>
      <c r="C678" s="553"/>
      <c r="D678" s="547"/>
      <c r="E678" s="547"/>
      <c r="F678" s="547"/>
      <c r="G678" s="547">
        <f t="shared" si="939"/>
        <v>3114.1</v>
      </c>
      <c r="H678" s="547">
        <f t="shared" si="939"/>
        <v>3114.1</v>
      </c>
      <c r="I678" s="547">
        <f t="shared" si="939"/>
        <v>0</v>
      </c>
      <c r="J678" s="129">
        <f t="shared" si="940"/>
        <v>0</v>
      </c>
      <c r="K678" s="547">
        <f t="shared" si="939"/>
        <v>0</v>
      </c>
      <c r="L678" s="122">
        <f t="shared" si="942"/>
        <v>0</v>
      </c>
      <c r="M678" s="129" t="e">
        <f t="shared" si="943"/>
        <v>#DIV/0!</v>
      </c>
      <c r="N678" s="547">
        <f t="shared" si="944"/>
        <v>3114.1</v>
      </c>
      <c r="O678" s="547">
        <f t="shared" si="912"/>
        <v>0</v>
      </c>
      <c r="P678" s="123">
        <f t="shared" si="913"/>
        <v>1</v>
      </c>
      <c r="Q678" s="547">
        <f t="shared" si="914"/>
        <v>3114.1</v>
      </c>
      <c r="R678" s="547">
        <f t="shared" si="915"/>
        <v>0</v>
      </c>
      <c r="S678" s="575"/>
      <c r="T678" s="38" t="b">
        <f t="shared" si="925"/>
        <v>1</v>
      </c>
      <c r="CJ678" s="38" t="b">
        <f t="shared" si="907"/>
        <v>1</v>
      </c>
      <c r="CT678" s="182">
        <f t="shared" si="908"/>
        <v>3114.1</v>
      </c>
      <c r="CU678" s="38" t="b">
        <f t="shared" si="909"/>
        <v>1</v>
      </c>
    </row>
    <row r="679" spans="1:99" s="247" customFormat="1" x14ac:dyDescent="0.25">
      <c r="A679" s="133"/>
      <c r="B679" s="553" t="s">
        <v>22</v>
      </c>
      <c r="C679" s="553"/>
      <c r="D679" s="547"/>
      <c r="E679" s="547"/>
      <c r="F679" s="547"/>
      <c r="G679" s="547">
        <f t="shared" si="939"/>
        <v>0</v>
      </c>
      <c r="H679" s="547">
        <f t="shared" si="939"/>
        <v>0</v>
      </c>
      <c r="I679" s="547">
        <f t="shared" si="939"/>
        <v>0</v>
      </c>
      <c r="J679" s="129" t="e">
        <f t="shared" si="940"/>
        <v>#DIV/0!</v>
      </c>
      <c r="K679" s="547">
        <f t="shared" si="939"/>
        <v>0</v>
      </c>
      <c r="L679" s="122" t="e">
        <f t="shared" si="942"/>
        <v>#DIV/0!</v>
      </c>
      <c r="M679" s="129" t="e">
        <f t="shared" si="943"/>
        <v>#DIV/0!</v>
      </c>
      <c r="N679" s="547">
        <f t="shared" si="944"/>
        <v>0</v>
      </c>
      <c r="O679" s="547">
        <f t="shared" si="912"/>
        <v>0</v>
      </c>
      <c r="P679" s="154" t="e">
        <f t="shared" si="913"/>
        <v>#DIV/0!</v>
      </c>
      <c r="Q679" s="547">
        <f t="shared" si="914"/>
        <v>0</v>
      </c>
      <c r="R679" s="547">
        <f t="shared" si="915"/>
        <v>0</v>
      </c>
      <c r="S679" s="575"/>
      <c r="T679" s="38" t="b">
        <f t="shared" si="925"/>
        <v>1</v>
      </c>
      <c r="CJ679" s="38" t="b">
        <f t="shared" si="907"/>
        <v>1</v>
      </c>
      <c r="CT679" s="182">
        <f t="shared" si="908"/>
        <v>0</v>
      </c>
      <c r="CU679" s="38" t="b">
        <f t="shared" si="909"/>
        <v>1</v>
      </c>
    </row>
    <row r="680" spans="1:99" s="247" customFormat="1" x14ac:dyDescent="0.25">
      <c r="A680" s="135"/>
      <c r="B680" s="553" t="s">
        <v>11</v>
      </c>
      <c r="C680" s="553"/>
      <c r="D680" s="547"/>
      <c r="E680" s="547"/>
      <c r="F680" s="547"/>
      <c r="G680" s="268">
        <f t="shared" si="939"/>
        <v>0</v>
      </c>
      <c r="H680" s="268">
        <f t="shared" si="939"/>
        <v>0</v>
      </c>
      <c r="I680" s="268">
        <f t="shared" si="939"/>
        <v>0</v>
      </c>
      <c r="J680" s="129" t="e">
        <f t="shared" si="940"/>
        <v>#DIV/0!</v>
      </c>
      <c r="K680" s="399">
        <f t="shared" si="939"/>
        <v>0</v>
      </c>
      <c r="L680" s="122" t="e">
        <f t="shared" si="942"/>
        <v>#DIV/0!</v>
      </c>
      <c r="M680" s="129" t="e">
        <f t="shared" si="943"/>
        <v>#DIV/0!</v>
      </c>
      <c r="N680" s="547">
        <f t="shared" si="944"/>
        <v>0</v>
      </c>
      <c r="O680" s="268">
        <f t="shared" si="912"/>
        <v>0</v>
      </c>
      <c r="P680" s="122" t="e">
        <f t="shared" si="913"/>
        <v>#DIV/0!</v>
      </c>
      <c r="Q680" s="268">
        <f t="shared" si="914"/>
        <v>0</v>
      </c>
      <c r="R680" s="268">
        <f t="shared" si="915"/>
        <v>0</v>
      </c>
      <c r="S680" s="576"/>
      <c r="T680" s="38" t="b">
        <f t="shared" si="925"/>
        <v>1</v>
      </c>
      <c r="CJ680" s="38" t="b">
        <f t="shared" si="907"/>
        <v>1</v>
      </c>
      <c r="CT680" s="182">
        <f t="shared" si="908"/>
        <v>0</v>
      </c>
      <c r="CU680" s="38" t="b">
        <f t="shared" si="909"/>
        <v>1</v>
      </c>
    </row>
    <row r="681" spans="1:99" s="389" customFormat="1" ht="186" x14ac:dyDescent="0.25">
      <c r="A681" s="200" t="s">
        <v>158</v>
      </c>
      <c r="B681" s="400" t="s">
        <v>177</v>
      </c>
      <c r="C681" s="153" t="s">
        <v>17</v>
      </c>
      <c r="D681" s="272"/>
      <c r="E681" s="272"/>
      <c r="F681" s="272"/>
      <c r="G681" s="272">
        <f>SUM(G682:G686)</f>
        <v>95</v>
      </c>
      <c r="H681" s="272">
        <f>SUM(H682:H686)</f>
        <v>296.5</v>
      </c>
      <c r="I681" s="272">
        <f>SUM(I682:I686)</f>
        <v>0</v>
      </c>
      <c r="J681" s="122">
        <f>I681/H681</f>
        <v>0</v>
      </c>
      <c r="K681" s="272">
        <f>SUM(K682:K686)</f>
        <v>0</v>
      </c>
      <c r="L681" s="122">
        <f>K681/H681</f>
        <v>0</v>
      </c>
      <c r="M681" s="122" t="e">
        <f>K681/I681</f>
        <v>#DIV/0!</v>
      </c>
      <c r="N681" s="272">
        <f>SUM(N682:N686)</f>
        <v>296.5</v>
      </c>
      <c r="O681" s="272">
        <f t="shared" si="912"/>
        <v>0</v>
      </c>
      <c r="P681" s="150">
        <f t="shared" si="913"/>
        <v>1</v>
      </c>
      <c r="Q681" s="272">
        <f t="shared" si="914"/>
        <v>296.5</v>
      </c>
      <c r="R681" s="272">
        <f t="shared" si="915"/>
        <v>0</v>
      </c>
      <c r="S681" s="574" t="s">
        <v>493</v>
      </c>
      <c r="T681" s="31" t="b">
        <f t="shared" si="925"/>
        <v>1</v>
      </c>
      <c r="CJ681" s="38" t="b">
        <f t="shared" si="907"/>
        <v>1</v>
      </c>
      <c r="CT681" s="182">
        <f t="shared" si="908"/>
        <v>296.5</v>
      </c>
      <c r="CU681" s="38" t="b">
        <f t="shared" si="909"/>
        <v>1</v>
      </c>
    </row>
    <row r="682" spans="1:99" s="247" customFormat="1" x14ac:dyDescent="0.25">
      <c r="A682" s="198"/>
      <c r="B682" s="382" t="s">
        <v>84</v>
      </c>
      <c r="C682" s="382"/>
      <c r="D682" s="380"/>
      <c r="E682" s="380"/>
      <c r="F682" s="380"/>
      <c r="G682" s="278"/>
      <c r="H682" s="278"/>
      <c r="I682" s="278"/>
      <c r="J682" s="384" t="e">
        <f t="shared" ref="J682:J684" si="945">I682/H682</f>
        <v>#DIV/0!</v>
      </c>
      <c r="K682" s="278"/>
      <c r="L682" s="137" t="e">
        <f t="shared" ref="L682:L684" si="946">K682/H682</f>
        <v>#DIV/0!</v>
      </c>
      <c r="M682" s="384"/>
      <c r="N682" s="380"/>
      <c r="O682" s="278">
        <f t="shared" si="912"/>
        <v>0</v>
      </c>
      <c r="P682" s="151" t="e">
        <f t="shared" si="913"/>
        <v>#DIV/0!</v>
      </c>
      <c r="Q682" s="278">
        <f t="shared" si="914"/>
        <v>0</v>
      </c>
      <c r="R682" s="278">
        <f t="shared" si="915"/>
        <v>0</v>
      </c>
      <c r="S682" s="575"/>
      <c r="T682" s="38" t="b">
        <f t="shared" si="925"/>
        <v>1</v>
      </c>
      <c r="CJ682" s="38" t="b">
        <f t="shared" si="907"/>
        <v>1</v>
      </c>
      <c r="CT682" s="182">
        <f t="shared" si="908"/>
        <v>0</v>
      </c>
      <c r="CU682" s="38" t="b">
        <f t="shared" si="909"/>
        <v>1</v>
      </c>
    </row>
    <row r="683" spans="1:99" s="247" customFormat="1" x14ac:dyDescent="0.25">
      <c r="A683" s="198"/>
      <c r="B683" s="376" t="s">
        <v>8</v>
      </c>
      <c r="C683" s="376"/>
      <c r="D683" s="381"/>
      <c r="E683" s="381"/>
      <c r="F683" s="381"/>
      <c r="G683" s="272"/>
      <c r="H683" s="272">
        <v>201.5</v>
      </c>
      <c r="I683" s="272"/>
      <c r="J683" s="129">
        <f t="shared" si="945"/>
        <v>0</v>
      </c>
      <c r="K683" s="272"/>
      <c r="L683" s="122">
        <f t="shared" si="946"/>
        <v>0</v>
      </c>
      <c r="M683" s="129" t="e">
        <f t="shared" ref="M683:M684" si="947">K683/I683</f>
        <v>#DIV/0!</v>
      </c>
      <c r="N683" s="381">
        <f>H683</f>
        <v>201.5</v>
      </c>
      <c r="O683" s="272">
        <f t="shared" si="912"/>
        <v>0</v>
      </c>
      <c r="P683" s="154">
        <f t="shared" si="913"/>
        <v>1</v>
      </c>
      <c r="Q683" s="272">
        <f t="shared" si="914"/>
        <v>201.5</v>
      </c>
      <c r="R683" s="272">
        <f t="shared" si="915"/>
        <v>0</v>
      </c>
      <c r="S683" s="575"/>
      <c r="T683" s="38" t="b">
        <f t="shared" si="925"/>
        <v>1</v>
      </c>
      <c r="CJ683" s="38" t="b">
        <f t="shared" si="907"/>
        <v>1</v>
      </c>
      <c r="CT683" s="182">
        <f t="shared" si="908"/>
        <v>201.5</v>
      </c>
      <c r="CU683" s="38" t="b">
        <f t="shared" si="909"/>
        <v>1</v>
      </c>
    </row>
    <row r="684" spans="1:99" s="247" customFormat="1" x14ac:dyDescent="0.25">
      <c r="A684" s="198"/>
      <c r="B684" s="376" t="s">
        <v>19</v>
      </c>
      <c r="C684" s="376"/>
      <c r="D684" s="381"/>
      <c r="E684" s="381"/>
      <c r="F684" s="381"/>
      <c r="G684" s="381">
        <v>95</v>
      </c>
      <c r="H684" s="381">
        <v>95</v>
      </c>
      <c r="I684" s="381"/>
      <c r="J684" s="129">
        <f t="shared" si="945"/>
        <v>0</v>
      </c>
      <c r="K684" s="381"/>
      <c r="L684" s="122">
        <f t="shared" si="946"/>
        <v>0</v>
      </c>
      <c r="M684" s="129" t="e">
        <f t="shared" si="947"/>
        <v>#DIV/0!</v>
      </c>
      <c r="N684" s="381">
        <f>H684</f>
        <v>95</v>
      </c>
      <c r="O684" s="381">
        <f t="shared" si="912"/>
        <v>0</v>
      </c>
      <c r="P684" s="123">
        <f t="shared" si="913"/>
        <v>1</v>
      </c>
      <c r="Q684" s="381">
        <f t="shared" si="914"/>
        <v>95</v>
      </c>
      <c r="R684" s="381">
        <f t="shared" si="915"/>
        <v>0</v>
      </c>
      <c r="S684" s="575"/>
      <c r="T684" s="38" t="b">
        <f t="shared" si="925"/>
        <v>1</v>
      </c>
      <c r="CJ684" s="38" t="b">
        <f t="shared" si="907"/>
        <v>1</v>
      </c>
      <c r="CT684" s="182">
        <f t="shared" si="908"/>
        <v>95</v>
      </c>
      <c r="CU684" s="38" t="b">
        <f t="shared" si="909"/>
        <v>1</v>
      </c>
    </row>
    <row r="685" spans="1:99" s="247" customFormat="1" x14ac:dyDescent="0.25">
      <c r="A685" s="198"/>
      <c r="B685" s="376" t="s">
        <v>22</v>
      </c>
      <c r="C685" s="376"/>
      <c r="D685" s="381"/>
      <c r="E685" s="381"/>
      <c r="F685" s="381"/>
      <c r="G685" s="381"/>
      <c r="H685" s="381"/>
      <c r="I685" s="381"/>
      <c r="J685" s="129" t="e">
        <f>I685/H685</f>
        <v>#DIV/0!</v>
      </c>
      <c r="K685" s="381"/>
      <c r="L685" s="122" t="e">
        <f>K685/H685</f>
        <v>#DIV/0!</v>
      </c>
      <c r="M685" s="129" t="e">
        <f>K685/I685</f>
        <v>#DIV/0!</v>
      </c>
      <c r="N685" s="381">
        <f>H685</f>
        <v>0</v>
      </c>
      <c r="O685" s="381">
        <f t="shared" si="912"/>
        <v>0</v>
      </c>
      <c r="P685" s="154" t="e">
        <f t="shared" si="913"/>
        <v>#DIV/0!</v>
      </c>
      <c r="Q685" s="381">
        <f t="shared" si="914"/>
        <v>0</v>
      </c>
      <c r="R685" s="381">
        <f t="shared" si="915"/>
        <v>0</v>
      </c>
      <c r="S685" s="575"/>
      <c r="T685" s="38" t="b">
        <f t="shared" si="925"/>
        <v>1</v>
      </c>
      <c r="CJ685" s="38" t="b">
        <f t="shared" si="907"/>
        <v>1</v>
      </c>
      <c r="CT685" s="182">
        <f t="shared" si="908"/>
        <v>0</v>
      </c>
      <c r="CU685" s="38" t="b">
        <f t="shared" si="909"/>
        <v>1</v>
      </c>
    </row>
    <row r="686" spans="1:99" s="247" customFormat="1" x14ac:dyDescent="0.25">
      <c r="A686" s="360"/>
      <c r="B686" s="376" t="s">
        <v>11</v>
      </c>
      <c r="C686" s="376"/>
      <c r="D686" s="381"/>
      <c r="E686" s="381"/>
      <c r="F686" s="381"/>
      <c r="G686" s="268"/>
      <c r="H686" s="268"/>
      <c r="I686" s="268"/>
      <c r="J686" s="129"/>
      <c r="K686" s="268"/>
      <c r="L686" s="122"/>
      <c r="M686" s="129"/>
      <c r="N686" s="381"/>
      <c r="O686" s="268">
        <f t="shared" si="912"/>
        <v>0</v>
      </c>
      <c r="P686" s="122" t="e">
        <f t="shared" si="913"/>
        <v>#DIV/0!</v>
      </c>
      <c r="Q686" s="268">
        <f t="shared" si="914"/>
        <v>0</v>
      </c>
      <c r="R686" s="268">
        <f t="shared" si="915"/>
        <v>0</v>
      </c>
      <c r="S686" s="576"/>
      <c r="T686" s="38" t="b">
        <f t="shared" si="925"/>
        <v>1</v>
      </c>
      <c r="CJ686" s="38" t="b">
        <f t="shared" si="907"/>
        <v>1</v>
      </c>
      <c r="CT686" s="182">
        <f t="shared" si="908"/>
        <v>0</v>
      </c>
      <c r="CU686" s="38" t="b">
        <f t="shared" si="909"/>
        <v>1</v>
      </c>
    </row>
    <row r="687" spans="1:99" s="389" customFormat="1" ht="139.5" x14ac:dyDescent="0.25">
      <c r="A687" s="200" t="s">
        <v>159</v>
      </c>
      <c r="B687" s="400" t="s">
        <v>267</v>
      </c>
      <c r="C687" s="153" t="s">
        <v>17</v>
      </c>
      <c r="D687" s="272"/>
      <c r="E687" s="272"/>
      <c r="F687" s="272"/>
      <c r="G687" s="272">
        <f>SUM(G688:G692)</f>
        <v>285</v>
      </c>
      <c r="H687" s="272">
        <f>SUM(H688:H692)</f>
        <v>980.5</v>
      </c>
      <c r="I687" s="272">
        <f>SUM(I688:I692)</f>
        <v>0</v>
      </c>
      <c r="J687" s="122">
        <f>I687/H687</f>
        <v>0</v>
      </c>
      <c r="K687" s="272">
        <f>SUM(K688:K692)</f>
        <v>0</v>
      </c>
      <c r="L687" s="122">
        <f>K687/H687</f>
        <v>0</v>
      </c>
      <c r="M687" s="122" t="e">
        <f>K687/I687</f>
        <v>#DIV/0!</v>
      </c>
      <c r="N687" s="272">
        <f>SUM(N688:N692)</f>
        <v>980.5</v>
      </c>
      <c r="O687" s="272">
        <f t="shared" si="912"/>
        <v>0</v>
      </c>
      <c r="P687" s="150">
        <f t="shared" si="913"/>
        <v>1</v>
      </c>
      <c r="Q687" s="272">
        <f t="shared" si="914"/>
        <v>980.5</v>
      </c>
      <c r="R687" s="272">
        <f t="shared" si="915"/>
        <v>0</v>
      </c>
      <c r="S687" s="574" t="s">
        <v>494</v>
      </c>
      <c r="T687" s="31" t="b">
        <f t="shared" si="925"/>
        <v>1</v>
      </c>
      <c r="CJ687" s="38" t="b">
        <f t="shared" si="907"/>
        <v>1</v>
      </c>
      <c r="CT687" s="182">
        <f t="shared" si="908"/>
        <v>980.5</v>
      </c>
      <c r="CU687" s="38" t="b">
        <f t="shared" si="909"/>
        <v>1</v>
      </c>
    </row>
    <row r="688" spans="1:99" s="247" customFormat="1" x14ac:dyDescent="0.25">
      <c r="A688" s="198"/>
      <c r="B688" s="382" t="s">
        <v>84</v>
      </c>
      <c r="C688" s="382"/>
      <c r="D688" s="380"/>
      <c r="E688" s="380"/>
      <c r="F688" s="380"/>
      <c r="G688" s="278"/>
      <c r="H688" s="278"/>
      <c r="I688" s="278"/>
      <c r="J688" s="129" t="e">
        <f t="shared" ref="J688:J690" si="948">I688/H688</f>
        <v>#DIV/0!</v>
      </c>
      <c r="K688" s="278"/>
      <c r="L688" s="122" t="e">
        <f t="shared" ref="L688:L690" si="949">K688/H688</f>
        <v>#DIV/0!</v>
      </c>
      <c r="M688" s="129" t="e">
        <f t="shared" ref="M688:M690" si="950">K688/I688</f>
        <v>#DIV/0!</v>
      </c>
      <c r="N688" s="380"/>
      <c r="O688" s="278">
        <f t="shared" si="912"/>
        <v>0</v>
      </c>
      <c r="P688" s="154" t="e">
        <f t="shared" si="913"/>
        <v>#DIV/0!</v>
      </c>
      <c r="Q688" s="278">
        <f t="shared" si="914"/>
        <v>0</v>
      </c>
      <c r="R688" s="278">
        <f t="shared" si="915"/>
        <v>0</v>
      </c>
      <c r="S688" s="628"/>
      <c r="T688" s="38" t="b">
        <f t="shared" si="925"/>
        <v>1</v>
      </c>
      <c r="CJ688" s="38" t="b">
        <f t="shared" si="907"/>
        <v>1</v>
      </c>
      <c r="CT688" s="182">
        <f t="shared" si="908"/>
        <v>0</v>
      </c>
      <c r="CU688" s="38" t="b">
        <f t="shared" si="909"/>
        <v>1</v>
      </c>
    </row>
    <row r="689" spans="1:99" s="247" customFormat="1" x14ac:dyDescent="0.25">
      <c r="A689" s="198"/>
      <c r="B689" s="376" t="s">
        <v>8</v>
      </c>
      <c r="C689" s="376"/>
      <c r="D689" s="381"/>
      <c r="E689" s="381"/>
      <c r="F689" s="381"/>
      <c r="G689" s="272"/>
      <c r="H689" s="272">
        <v>695.5</v>
      </c>
      <c r="I689" s="272"/>
      <c r="J689" s="129">
        <f t="shared" si="948"/>
        <v>0</v>
      </c>
      <c r="K689" s="272">
        <f>I689</f>
        <v>0</v>
      </c>
      <c r="L689" s="122">
        <f t="shared" si="949"/>
        <v>0</v>
      </c>
      <c r="M689" s="129" t="e">
        <f t="shared" si="950"/>
        <v>#DIV/0!</v>
      </c>
      <c r="N689" s="381">
        <f>H689</f>
        <v>695.5</v>
      </c>
      <c r="O689" s="272">
        <f t="shared" si="912"/>
        <v>0</v>
      </c>
      <c r="P689" s="154">
        <f t="shared" si="913"/>
        <v>1</v>
      </c>
      <c r="Q689" s="272">
        <f t="shared" si="914"/>
        <v>695.5</v>
      </c>
      <c r="R689" s="272">
        <f t="shared" si="915"/>
        <v>0</v>
      </c>
      <c r="S689" s="628"/>
      <c r="T689" s="38" t="b">
        <f t="shared" si="925"/>
        <v>1</v>
      </c>
      <c r="CJ689" s="38" t="b">
        <f t="shared" si="907"/>
        <v>1</v>
      </c>
      <c r="CT689" s="182">
        <f t="shared" si="908"/>
        <v>695.5</v>
      </c>
      <c r="CU689" s="38" t="b">
        <f t="shared" si="909"/>
        <v>1</v>
      </c>
    </row>
    <row r="690" spans="1:99" s="247" customFormat="1" x14ac:dyDescent="0.25">
      <c r="A690" s="198"/>
      <c r="B690" s="376" t="s">
        <v>19</v>
      </c>
      <c r="C690" s="376"/>
      <c r="D690" s="381"/>
      <c r="E690" s="381"/>
      <c r="F690" s="381"/>
      <c r="G690" s="381">
        <v>285</v>
      </c>
      <c r="H690" s="381">
        <v>285</v>
      </c>
      <c r="I690" s="381"/>
      <c r="J690" s="129">
        <f t="shared" si="948"/>
        <v>0</v>
      </c>
      <c r="K690" s="381">
        <f>I690</f>
        <v>0</v>
      </c>
      <c r="L690" s="122">
        <f t="shared" si="949"/>
        <v>0</v>
      </c>
      <c r="M690" s="129" t="e">
        <f t="shared" si="950"/>
        <v>#DIV/0!</v>
      </c>
      <c r="N690" s="381">
        <f>H690</f>
        <v>285</v>
      </c>
      <c r="O690" s="381">
        <f t="shared" si="912"/>
        <v>0</v>
      </c>
      <c r="P690" s="123">
        <f t="shared" si="913"/>
        <v>1</v>
      </c>
      <c r="Q690" s="381">
        <f t="shared" si="914"/>
        <v>285</v>
      </c>
      <c r="R690" s="381">
        <f t="shared" si="915"/>
        <v>0</v>
      </c>
      <c r="S690" s="628"/>
      <c r="T690" s="38" t="b">
        <f t="shared" si="925"/>
        <v>1</v>
      </c>
      <c r="CJ690" s="38" t="b">
        <f t="shared" si="907"/>
        <v>1</v>
      </c>
      <c r="CT690" s="182">
        <f t="shared" si="908"/>
        <v>285</v>
      </c>
      <c r="CU690" s="38" t="b">
        <f t="shared" si="909"/>
        <v>1</v>
      </c>
    </row>
    <row r="691" spans="1:99" s="247" customFormat="1" x14ac:dyDescent="0.25">
      <c r="A691" s="198"/>
      <c r="B691" s="376" t="s">
        <v>22</v>
      </c>
      <c r="C691" s="376"/>
      <c r="D691" s="381"/>
      <c r="E691" s="381"/>
      <c r="F691" s="381"/>
      <c r="G691" s="381"/>
      <c r="H691" s="381"/>
      <c r="I691" s="381"/>
      <c r="J691" s="129" t="e">
        <f>I691/H691</f>
        <v>#DIV/0!</v>
      </c>
      <c r="K691" s="381"/>
      <c r="L691" s="122" t="e">
        <f>K691/H691</f>
        <v>#DIV/0!</v>
      </c>
      <c r="M691" s="129" t="e">
        <f>K691/I691</f>
        <v>#DIV/0!</v>
      </c>
      <c r="N691" s="381">
        <f>H691</f>
        <v>0</v>
      </c>
      <c r="O691" s="381">
        <f t="shared" si="912"/>
        <v>0</v>
      </c>
      <c r="P691" s="154" t="e">
        <f t="shared" si="913"/>
        <v>#DIV/0!</v>
      </c>
      <c r="Q691" s="381">
        <f t="shared" si="914"/>
        <v>0</v>
      </c>
      <c r="R691" s="381">
        <f t="shared" si="915"/>
        <v>0</v>
      </c>
      <c r="S691" s="628"/>
      <c r="T691" s="38" t="b">
        <f t="shared" si="925"/>
        <v>1</v>
      </c>
      <c r="CJ691" s="38" t="b">
        <f t="shared" si="907"/>
        <v>1</v>
      </c>
      <c r="CT691" s="182">
        <f t="shared" si="908"/>
        <v>0</v>
      </c>
      <c r="CU691" s="38" t="b">
        <f t="shared" si="909"/>
        <v>1</v>
      </c>
    </row>
    <row r="692" spans="1:99" s="247" customFormat="1" x14ac:dyDescent="0.25">
      <c r="A692" s="360"/>
      <c r="B692" s="376" t="s">
        <v>11</v>
      </c>
      <c r="C692" s="376"/>
      <c r="D692" s="381"/>
      <c r="E692" s="381"/>
      <c r="F692" s="381"/>
      <c r="G692" s="268"/>
      <c r="H692" s="268"/>
      <c r="I692" s="268"/>
      <c r="J692" s="129"/>
      <c r="K692" s="268"/>
      <c r="L692" s="122"/>
      <c r="M692" s="129"/>
      <c r="N692" s="381"/>
      <c r="O692" s="268">
        <f t="shared" si="912"/>
        <v>0</v>
      </c>
      <c r="P692" s="122" t="e">
        <f t="shared" si="913"/>
        <v>#DIV/0!</v>
      </c>
      <c r="Q692" s="268">
        <f t="shared" si="914"/>
        <v>0</v>
      </c>
      <c r="R692" s="268">
        <f t="shared" si="915"/>
        <v>0</v>
      </c>
      <c r="S692" s="629"/>
      <c r="T692" s="38" t="b">
        <f t="shared" si="925"/>
        <v>1</v>
      </c>
      <c r="CJ692" s="38" t="b">
        <f t="shared" si="907"/>
        <v>1</v>
      </c>
      <c r="CT692" s="182">
        <f t="shared" si="908"/>
        <v>0</v>
      </c>
      <c r="CU692" s="38" t="b">
        <f t="shared" si="909"/>
        <v>1</v>
      </c>
    </row>
    <row r="693" spans="1:99" s="389" customFormat="1" ht="93" x14ac:dyDescent="0.25">
      <c r="A693" s="200" t="s">
        <v>160</v>
      </c>
      <c r="B693" s="400" t="s">
        <v>256</v>
      </c>
      <c r="C693" s="153" t="s">
        <v>17</v>
      </c>
      <c r="D693" s="272"/>
      <c r="E693" s="272"/>
      <c r="F693" s="272"/>
      <c r="G693" s="272">
        <f>SUM(G694:G698)</f>
        <v>9.5</v>
      </c>
      <c r="H693" s="272">
        <f>SUM(H694:H698)</f>
        <v>86.1</v>
      </c>
      <c r="I693" s="272">
        <f>SUM(I694:I698)</f>
        <v>0</v>
      </c>
      <c r="J693" s="122">
        <f>I693/H693</f>
        <v>0</v>
      </c>
      <c r="K693" s="272">
        <f>SUM(K694:K698)</f>
        <v>0</v>
      </c>
      <c r="L693" s="122">
        <f>K693/H693</f>
        <v>0</v>
      </c>
      <c r="M693" s="122" t="e">
        <f>K693/I693</f>
        <v>#DIV/0!</v>
      </c>
      <c r="N693" s="272">
        <f>SUM(N694:N698)</f>
        <v>86.1</v>
      </c>
      <c r="O693" s="272">
        <f t="shared" si="912"/>
        <v>0</v>
      </c>
      <c r="P693" s="150">
        <f t="shared" si="913"/>
        <v>1</v>
      </c>
      <c r="Q693" s="272">
        <f t="shared" si="914"/>
        <v>86.1</v>
      </c>
      <c r="R693" s="272">
        <f t="shared" si="915"/>
        <v>0</v>
      </c>
      <c r="S693" s="574" t="s">
        <v>392</v>
      </c>
      <c r="T693" s="31" t="b">
        <f t="shared" si="925"/>
        <v>1</v>
      </c>
      <c r="CJ693" s="38" t="b">
        <f t="shared" si="907"/>
        <v>1</v>
      </c>
      <c r="CT693" s="182">
        <f t="shared" si="908"/>
        <v>86.1</v>
      </c>
      <c r="CU693" s="38" t="b">
        <f t="shared" si="909"/>
        <v>1</v>
      </c>
    </row>
    <row r="694" spans="1:99" s="247" customFormat="1" ht="32.25" customHeight="1" x14ac:dyDescent="0.25">
      <c r="A694" s="198"/>
      <c r="B694" s="382" t="s">
        <v>84</v>
      </c>
      <c r="C694" s="382"/>
      <c r="D694" s="380"/>
      <c r="E694" s="380"/>
      <c r="F694" s="380"/>
      <c r="G694" s="278"/>
      <c r="H694" s="278"/>
      <c r="I694" s="278"/>
      <c r="J694" s="129" t="e">
        <f t="shared" ref="J694:J696" si="951">I694/H694</f>
        <v>#DIV/0!</v>
      </c>
      <c r="K694" s="278"/>
      <c r="L694" s="122" t="e">
        <f t="shared" ref="L694:L696" si="952">K694/H694</f>
        <v>#DIV/0!</v>
      </c>
      <c r="M694" s="129" t="e">
        <f t="shared" ref="M694:M696" si="953">K694/I694</f>
        <v>#DIV/0!</v>
      </c>
      <c r="N694" s="380"/>
      <c r="O694" s="278">
        <f t="shared" si="912"/>
        <v>0</v>
      </c>
      <c r="P694" s="154" t="e">
        <f t="shared" si="913"/>
        <v>#DIV/0!</v>
      </c>
      <c r="Q694" s="278">
        <f t="shared" si="914"/>
        <v>0</v>
      </c>
      <c r="R694" s="278">
        <f t="shared" si="915"/>
        <v>0</v>
      </c>
      <c r="S694" s="575"/>
      <c r="T694" s="38" t="b">
        <f t="shared" si="925"/>
        <v>1</v>
      </c>
      <c r="CJ694" s="38" t="b">
        <f t="shared" si="907"/>
        <v>1</v>
      </c>
      <c r="CT694" s="182">
        <f t="shared" si="908"/>
        <v>0</v>
      </c>
      <c r="CU694" s="38" t="b">
        <f t="shared" si="909"/>
        <v>1</v>
      </c>
    </row>
    <row r="695" spans="1:99" s="247" customFormat="1" ht="32.25" customHeight="1" x14ac:dyDescent="0.25">
      <c r="A695" s="198"/>
      <c r="B695" s="376" t="s">
        <v>8</v>
      </c>
      <c r="C695" s="376"/>
      <c r="D695" s="381"/>
      <c r="E695" s="381"/>
      <c r="F695" s="381"/>
      <c r="G695" s="272"/>
      <c r="H695" s="272">
        <v>76.599999999999994</v>
      </c>
      <c r="I695" s="272"/>
      <c r="J695" s="129">
        <f t="shared" si="951"/>
        <v>0</v>
      </c>
      <c r="K695" s="272"/>
      <c r="L695" s="122">
        <f t="shared" si="952"/>
        <v>0</v>
      </c>
      <c r="M695" s="129" t="e">
        <f t="shared" si="953"/>
        <v>#DIV/0!</v>
      </c>
      <c r="N695" s="381">
        <f>H695</f>
        <v>76.599999999999994</v>
      </c>
      <c r="O695" s="272">
        <f t="shared" si="912"/>
        <v>0</v>
      </c>
      <c r="P695" s="154">
        <f t="shared" si="913"/>
        <v>1</v>
      </c>
      <c r="Q695" s="272">
        <f t="shared" si="914"/>
        <v>76.599999999999994</v>
      </c>
      <c r="R695" s="272">
        <f t="shared" si="915"/>
        <v>0</v>
      </c>
      <c r="S695" s="575"/>
      <c r="T695" s="38" t="b">
        <f t="shared" si="925"/>
        <v>1</v>
      </c>
      <c r="CJ695" s="38" t="b">
        <f t="shared" si="907"/>
        <v>1</v>
      </c>
      <c r="CT695" s="182">
        <f t="shared" si="908"/>
        <v>76.599999999999994</v>
      </c>
      <c r="CU695" s="38" t="b">
        <f t="shared" si="909"/>
        <v>1</v>
      </c>
    </row>
    <row r="696" spans="1:99" s="247" customFormat="1" ht="32.25" customHeight="1" x14ac:dyDescent="0.25">
      <c r="A696" s="198"/>
      <c r="B696" s="376" t="s">
        <v>19</v>
      </c>
      <c r="C696" s="376"/>
      <c r="D696" s="381"/>
      <c r="E696" s="381"/>
      <c r="F696" s="381"/>
      <c r="G696" s="381">
        <v>9.5</v>
      </c>
      <c r="H696" s="381">
        <v>9.5</v>
      </c>
      <c r="I696" s="381"/>
      <c r="J696" s="129">
        <f t="shared" si="951"/>
        <v>0</v>
      </c>
      <c r="K696" s="381"/>
      <c r="L696" s="122">
        <f t="shared" si="952"/>
        <v>0</v>
      </c>
      <c r="M696" s="129" t="e">
        <f t="shared" si="953"/>
        <v>#DIV/0!</v>
      </c>
      <c r="N696" s="381">
        <f>H696</f>
        <v>9.5</v>
      </c>
      <c r="O696" s="381">
        <f t="shared" si="912"/>
        <v>0</v>
      </c>
      <c r="P696" s="123">
        <f t="shared" si="913"/>
        <v>1</v>
      </c>
      <c r="Q696" s="381">
        <f t="shared" si="914"/>
        <v>9.5</v>
      </c>
      <c r="R696" s="381">
        <f t="shared" si="915"/>
        <v>0</v>
      </c>
      <c r="S696" s="575"/>
      <c r="T696" s="38" t="b">
        <f t="shared" si="925"/>
        <v>1</v>
      </c>
      <c r="CJ696" s="38" t="b">
        <f t="shared" ref="CJ696:CJ746" si="954">N696+O696=H696</f>
        <v>1</v>
      </c>
      <c r="CT696" s="182">
        <f t="shared" ref="CT696:CT746" si="955">N696+O696</f>
        <v>9.5</v>
      </c>
      <c r="CU696" s="38" t="b">
        <f t="shared" ref="CU696:CU746" si="956">CT696=H696</f>
        <v>1</v>
      </c>
    </row>
    <row r="697" spans="1:99" s="247" customFormat="1" ht="32.25" customHeight="1" x14ac:dyDescent="0.25">
      <c r="A697" s="198"/>
      <c r="B697" s="376" t="s">
        <v>22</v>
      </c>
      <c r="C697" s="376"/>
      <c r="D697" s="381"/>
      <c r="E697" s="381"/>
      <c r="F697" s="381"/>
      <c r="G697" s="381"/>
      <c r="H697" s="381"/>
      <c r="I697" s="381"/>
      <c r="J697" s="129" t="e">
        <f>I697/H697</f>
        <v>#DIV/0!</v>
      </c>
      <c r="K697" s="381"/>
      <c r="L697" s="122" t="e">
        <f>K697/H697</f>
        <v>#DIV/0!</v>
      </c>
      <c r="M697" s="129" t="e">
        <f>K697/I697</f>
        <v>#DIV/0!</v>
      </c>
      <c r="N697" s="381">
        <f>H697</f>
        <v>0</v>
      </c>
      <c r="O697" s="381">
        <f t="shared" si="912"/>
        <v>0</v>
      </c>
      <c r="P697" s="154" t="e">
        <f t="shared" si="913"/>
        <v>#DIV/0!</v>
      </c>
      <c r="Q697" s="381">
        <f t="shared" si="914"/>
        <v>0</v>
      </c>
      <c r="R697" s="381">
        <f t="shared" si="915"/>
        <v>0</v>
      </c>
      <c r="S697" s="575"/>
      <c r="T697" s="38" t="b">
        <f t="shared" si="925"/>
        <v>1</v>
      </c>
      <c r="CJ697" s="38" t="b">
        <f t="shared" si="954"/>
        <v>1</v>
      </c>
      <c r="CT697" s="182">
        <f t="shared" si="955"/>
        <v>0</v>
      </c>
      <c r="CU697" s="38" t="b">
        <f t="shared" si="956"/>
        <v>1</v>
      </c>
    </row>
    <row r="698" spans="1:99" s="247" customFormat="1" ht="32.25" customHeight="1" x14ac:dyDescent="0.25">
      <c r="A698" s="360"/>
      <c r="B698" s="376" t="s">
        <v>11</v>
      </c>
      <c r="C698" s="376"/>
      <c r="D698" s="381"/>
      <c r="E698" s="381"/>
      <c r="F698" s="381"/>
      <c r="G698" s="268"/>
      <c r="H698" s="268"/>
      <c r="I698" s="268"/>
      <c r="J698" s="129"/>
      <c r="K698" s="268"/>
      <c r="L698" s="122"/>
      <c r="M698" s="129"/>
      <c r="N698" s="381"/>
      <c r="O698" s="268">
        <f t="shared" si="912"/>
        <v>0</v>
      </c>
      <c r="P698" s="122" t="e">
        <f t="shared" si="913"/>
        <v>#DIV/0!</v>
      </c>
      <c r="Q698" s="268">
        <f t="shared" si="914"/>
        <v>0</v>
      </c>
      <c r="R698" s="268">
        <f t="shared" si="915"/>
        <v>0</v>
      </c>
      <c r="S698" s="576"/>
      <c r="T698" s="38" t="b">
        <f t="shared" si="925"/>
        <v>1</v>
      </c>
      <c r="CJ698" s="38" t="b">
        <f t="shared" si="954"/>
        <v>1</v>
      </c>
      <c r="CT698" s="182">
        <f t="shared" si="955"/>
        <v>0</v>
      </c>
      <c r="CU698" s="38" t="b">
        <f t="shared" si="956"/>
        <v>1</v>
      </c>
    </row>
    <row r="699" spans="1:99" s="389" customFormat="1" ht="69.75" customHeight="1" x14ac:dyDescent="0.25">
      <c r="A699" s="200" t="s">
        <v>161</v>
      </c>
      <c r="B699" s="400" t="s">
        <v>178</v>
      </c>
      <c r="C699" s="153" t="s">
        <v>17</v>
      </c>
      <c r="D699" s="272"/>
      <c r="E699" s="272"/>
      <c r="F699" s="272"/>
      <c r="G699" s="272">
        <f>SUM(G700:G704)</f>
        <v>285</v>
      </c>
      <c r="H699" s="272">
        <f>SUM(H700:H704)</f>
        <v>1200.8</v>
      </c>
      <c r="I699" s="272">
        <f>SUM(I700:I704)</f>
        <v>0</v>
      </c>
      <c r="J699" s="122">
        <f>I699/H699</f>
        <v>0</v>
      </c>
      <c r="K699" s="272">
        <f>SUM(K700:K704)</f>
        <v>0</v>
      </c>
      <c r="L699" s="122">
        <f>K699/H699</f>
        <v>0</v>
      </c>
      <c r="M699" s="122" t="e">
        <f>K699/I699</f>
        <v>#DIV/0!</v>
      </c>
      <c r="N699" s="272">
        <f>SUM(N700:N704)</f>
        <v>1200.8</v>
      </c>
      <c r="O699" s="272">
        <f t="shared" si="912"/>
        <v>0</v>
      </c>
      <c r="P699" s="150">
        <f t="shared" si="913"/>
        <v>1</v>
      </c>
      <c r="Q699" s="272">
        <f t="shared" si="914"/>
        <v>1200.8</v>
      </c>
      <c r="R699" s="272">
        <f t="shared" si="915"/>
        <v>0</v>
      </c>
      <c r="S699" s="574" t="s">
        <v>495</v>
      </c>
      <c r="T699" s="31" t="b">
        <f t="shared" si="925"/>
        <v>1</v>
      </c>
      <c r="CJ699" s="38" t="b">
        <f t="shared" si="954"/>
        <v>1</v>
      </c>
      <c r="CT699" s="182">
        <f t="shared" si="955"/>
        <v>1200.8</v>
      </c>
      <c r="CU699" s="38" t="b">
        <f t="shared" si="956"/>
        <v>1</v>
      </c>
    </row>
    <row r="700" spans="1:99" s="247" customFormat="1" x14ac:dyDescent="0.25">
      <c r="A700" s="198"/>
      <c r="B700" s="382" t="s">
        <v>84</v>
      </c>
      <c r="C700" s="382"/>
      <c r="D700" s="380"/>
      <c r="E700" s="380"/>
      <c r="F700" s="380"/>
      <c r="G700" s="278"/>
      <c r="H700" s="278"/>
      <c r="I700" s="278"/>
      <c r="J700" s="129" t="e">
        <f t="shared" ref="J700:J702" si="957">I700/H700</f>
        <v>#DIV/0!</v>
      </c>
      <c r="K700" s="278"/>
      <c r="L700" s="122" t="e">
        <f t="shared" ref="L700:L702" si="958">K700/H700</f>
        <v>#DIV/0!</v>
      </c>
      <c r="M700" s="129" t="e">
        <f t="shared" ref="M700:M702" si="959">K700/I700</f>
        <v>#DIV/0!</v>
      </c>
      <c r="N700" s="380"/>
      <c r="O700" s="278">
        <f t="shared" si="912"/>
        <v>0</v>
      </c>
      <c r="P700" s="154" t="e">
        <f t="shared" si="913"/>
        <v>#DIV/0!</v>
      </c>
      <c r="Q700" s="278">
        <f t="shared" si="914"/>
        <v>0</v>
      </c>
      <c r="R700" s="278">
        <f t="shared" si="915"/>
        <v>0</v>
      </c>
      <c r="S700" s="575"/>
      <c r="T700" s="38" t="b">
        <f t="shared" si="925"/>
        <v>1</v>
      </c>
      <c r="CJ700" s="38" t="b">
        <f t="shared" si="954"/>
        <v>1</v>
      </c>
      <c r="CT700" s="182">
        <f t="shared" si="955"/>
        <v>0</v>
      </c>
      <c r="CU700" s="38" t="b">
        <f t="shared" si="956"/>
        <v>1</v>
      </c>
    </row>
    <row r="701" spans="1:99" s="247" customFormat="1" x14ac:dyDescent="0.25">
      <c r="A701" s="198"/>
      <c r="B701" s="376" t="s">
        <v>8</v>
      </c>
      <c r="C701" s="376"/>
      <c r="D701" s="381"/>
      <c r="E701" s="381"/>
      <c r="F701" s="381"/>
      <c r="G701" s="272"/>
      <c r="H701" s="272">
        <v>915.8</v>
      </c>
      <c r="I701" s="272"/>
      <c r="J701" s="129">
        <f t="shared" si="957"/>
        <v>0</v>
      </c>
      <c r="K701" s="272"/>
      <c r="L701" s="122">
        <f t="shared" si="958"/>
        <v>0</v>
      </c>
      <c r="M701" s="129" t="e">
        <f t="shared" si="959"/>
        <v>#DIV/0!</v>
      </c>
      <c r="N701" s="381">
        <f>H701</f>
        <v>915.8</v>
      </c>
      <c r="O701" s="272">
        <f t="shared" si="912"/>
        <v>0</v>
      </c>
      <c r="P701" s="154">
        <f t="shared" si="913"/>
        <v>1</v>
      </c>
      <c r="Q701" s="272">
        <f t="shared" si="914"/>
        <v>915.8</v>
      </c>
      <c r="R701" s="272">
        <f t="shared" si="915"/>
        <v>0</v>
      </c>
      <c r="S701" s="575"/>
      <c r="T701" s="38" t="b">
        <f t="shared" si="925"/>
        <v>1</v>
      </c>
      <c r="CJ701" s="38" t="b">
        <f t="shared" si="954"/>
        <v>1</v>
      </c>
      <c r="CT701" s="182">
        <f t="shared" si="955"/>
        <v>915.8</v>
      </c>
      <c r="CU701" s="38" t="b">
        <f t="shared" si="956"/>
        <v>1</v>
      </c>
    </row>
    <row r="702" spans="1:99" s="247" customFormat="1" x14ac:dyDescent="0.25">
      <c r="A702" s="198"/>
      <c r="B702" s="376" t="s">
        <v>19</v>
      </c>
      <c r="C702" s="376"/>
      <c r="D702" s="381"/>
      <c r="E702" s="381"/>
      <c r="F702" s="381"/>
      <c r="G702" s="381">
        <v>285</v>
      </c>
      <c r="H702" s="381">
        <v>285</v>
      </c>
      <c r="I702" s="381"/>
      <c r="J702" s="129">
        <f t="shared" si="957"/>
        <v>0</v>
      </c>
      <c r="K702" s="381"/>
      <c r="L702" s="122">
        <f t="shared" si="958"/>
        <v>0</v>
      </c>
      <c r="M702" s="129" t="e">
        <f t="shared" si="959"/>
        <v>#DIV/0!</v>
      </c>
      <c r="N702" s="381">
        <f>H702</f>
        <v>285</v>
      </c>
      <c r="O702" s="381">
        <f t="shared" si="912"/>
        <v>0</v>
      </c>
      <c r="P702" s="123">
        <f t="shared" si="913"/>
        <v>1</v>
      </c>
      <c r="Q702" s="381">
        <f t="shared" si="914"/>
        <v>285</v>
      </c>
      <c r="R702" s="381">
        <f t="shared" si="915"/>
        <v>0</v>
      </c>
      <c r="S702" s="575"/>
      <c r="T702" s="38" t="b">
        <f t="shared" si="925"/>
        <v>1</v>
      </c>
      <c r="CJ702" s="38" t="b">
        <f t="shared" si="954"/>
        <v>1</v>
      </c>
      <c r="CT702" s="182">
        <f t="shared" si="955"/>
        <v>285</v>
      </c>
      <c r="CU702" s="38" t="b">
        <f t="shared" si="956"/>
        <v>1</v>
      </c>
    </row>
    <row r="703" spans="1:99" s="247" customFormat="1" ht="36.75" customHeight="1" x14ac:dyDescent="0.25">
      <c r="A703" s="198"/>
      <c r="B703" s="376" t="s">
        <v>22</v>
      </c>
      <c r="C703" s="376"/>
      <c r="D703" s="381"/>
      <c r="E703" s="381"/>
      <c r="F703" s="381"/>
      <c r="G703" s="381"/>
      <c r="H703" s="381"/>
      <c r="I703" s="381"/>
      <c r="J703" s="129" t="e">
        <f>I703/H703</f>
        <v>#DIV/0!</v>
      </c>
      <c r="K703" s="381"/>
      <c r="L703" s="122" t="e">
        <f>K703/H703</f>
        <v>#DIV/0!</v>
      </c>
      <c r="M703" s="129" t="e">
        <f>K703/I703</f>
        <v>#DIV/0!</v>
      </c>
      <c r="N703" s="381">
        <f>H703</f>
        <v>0</v>
      </c>
      <c r="O703" s="381">
        <f t="shared" si="912"/>
        <v>0</v>
      </c>
      <c r="P703" s="154" t="e">
        <f t="shared" si="913"/>
        <v>#DIV/0!</v>
      </c>
      <c r="Q703" s="381">
        <f t="shared" si="914"/>
        <v>0</v>
      </c>
      <c r="R703" s="381">
        <f t="shared" si="915"/>
        <v>0</v>
      </c>
      <c r="S703" s="575"/>
      <c r="T703" s="38" t="b">
        <f t="shared" si="925"/>
        <v>1</v>
      </c>
      <c r="CJ703" s="38" t="b">
        <f t="shared" si="954"/>
        <v>1</v>
      </c>
      <c r="CT703" s="182">
        <f t="shared" si="955"/>
        <v>0</v>
      </c>
      <c r="CU703" s="38" t="b">
        <f t="shared" si="956"/>
        <v>1</v>
      </c>
    </row>
    <row r="704" spans="1:99" s="247" customFormat="1" x14ac:dyDescent="0.25">
      <c r="A704" s="360"/>
      <c r="B704" s="382" t="s">
        <v>11</v>
      </c>
      <c r="C704" s="382"/>
      <c r="D704" s="380"/>
      <c r="E704" s="380"/>
      <c r="F704" s="380"/>
      <c r="G704" s="278"/>
      <c r="H704" s="278"/>
      <c r="I704" s="278"/>
      <c r="J704" s="384"/>
      <c r="K704" s="278"/>
      <c r="L704" s="137"/>
      <c r="M704" s="384"/>
      <c r="N704" s="380"/>
      <c r="O704" s="278">
        <f t="shared" si="912"/>
        <v>0</v>
      </c>
      <c r="P704" s="137" t="e">
        <f t="shared" si="913"/>
        <v>#DIV/0!</v>
      </c>
      <c r="Q704" s="278">
        <f t="shared" si="914"/>
        <v>0</v>
      </c>
      <c r="R704" s="278">
        <f t="shared" si="915"/>
        <v>0</v>
      </c>
      <c r="S704" s="561"/>
      <c r="T704" s="38" t="b">
        <f t="shared" si="925"/>
        <v>1</v>
      </c>
      <c r="CJ704" s="38" t="b">
        <f t="shared" si="954"/>
        <v>1</v>
      </c>
      <c r="CT704" s="182">
        <f t="shared" si="955"/>
        <v>0</v>
      </c>
      <c r="CU704" s="38" t="b">
        <f t="shared" si="956"/>
        <v>1</v>
      </c>
    </row>
    <row r="705" spans="1:99" s="389" customFormat="1" ht="186" x14ac:dyDescent="0.25">
      <c r="A705" s="200" t="s">
        <v>162</v>
      </c>
      <c r="B705" s="400" t="s">
        <v>257</v>
      </c>
      <c r="C705" s="153" t="s">
        <v>17</v>
      </c>
      <c r="D705" s="272"/>
      <c r="E705" s="272"/>
      <c r="F705" s="272"/>
      <c r="G705" s="272">
        <f>SUM(G706:G710)</f>
        <v>285</v>
      </c>
      <c r="H705" s="272">
        <f>SUM(H706:H710)</f>
        <v>2141.6999999999998</v>
      </c>
      <c r="I705" s="272">
        <f>SUM(I706:I710)</f>
        <v>0</v>
      </c>
      <c r="J705" s="122">
        <f>I705/H705</f>
        <v>0</v>
      </c>
      <c r="K705" s="272">
        <f>SUM(K706:K710)</f>
        <v>0</v>
      </c>
      <c r="L705" s="122">
        <f>K705/H705</f>
        <v>0</v>
      </c>
      <c r="M705" s="122" t="e">
        <f>K705/I705</f>
        <v>#DIV/0!</v>
      </c>
      <c r="N705" s="272">
        <f>SUM(N706:N710)</f>
        <v>2141.6999999999998</v>
      </c>
      <c r="O705" s="272">
        <f t="shared" si="912"/>
        <v>0</v>
      </c>
      <c r="P705" s="150">
        <f t="shared" si="913"/>
        <v>1</v>
      </c>
      <c r="Q705" s="272">
        <f t="shared" si="914"/>
        <v>2141.6999999999998</v>
      </c>
      <c r="R705" s="272">
        <f t="shared" si="915"/>
        <v>0</v>
      </c>
      <c r="S705" s="574" t="s">
        <v>496</v>
      </c>
      <c r="T705" s="38" t="b">
        <f t="shared" si="925"/>
        <v>1</v>
      </c>
      <c r="CJ705" s="38" t="b">
        <f t="shared" si="954"/>
        <v>1</v>
      </c>
      <c r="CT705" s="182">
        <f t="shared" si="955"/>
        <v>2141.6999999999998</v>
      </c>
      <c r="CU705" s="38" t="b">
        <f t="shared" si="956"/>
        <v>1</v>
      </c>
    </row>
    <row r="706" spans="1:99" s="247" customFormat="1" x14ac:dyDescent="0.25">
      <c r="A706" s="198"/>
      <c r="B706" s="382" t="s">
        <v>84</v>
      </c>
      <c r="C706" s="382"/>
      <c r="D706" s="380"/>
      <c r="E706" s="380"/>
      <c r="F706" s="380"/>
      <c r="G706" s="278"/>
      <c r="H706" s="278"/>
      <c r="I706" s="278"/>
      <c r="J706" s="129" t="e">
        <f t="shared" ref="J706:J708" si="960">I706/H706</f>
        <v>#DIV/0!</v>
      </c>
      <c r="K706" s="278"/>
      <c r="L706" s="122" t="e">
        <f t="shared" ref="L706:L708" si="961">K706/H706</f>
        <v>#DIV/0!</v>
      </c>
      <c r="M706" s="129" t="e">
        <f t="shared" ref="M706:M708" si="962">K706/I706</f>
        <v>#DIV/0!</v>
      </c>
      <c r="N706" s="380"/>
      <c r="O706" s="278">
        <f t="shared" si="912"/>
        <v>0</v>
      </c>
      <c r="P706" s="154" t="e">
        <f t="shared" si="913"/>
        <v>#DIV/0!</v>
      </c>
      <c r="Q706" s="278">
        <f t="shared" si="914"/>
        <v>0</v>
      </c>
      <c r="R706" s="278">
        <f t="shared" si="915"/>
        <v>0</v>
      </c>
      <c r="S706" s="628"/>
      <c r="T706" s="38" t="b">
        <f t="shared" si="925"/>
        <v>1</v>
      </c>
      <c r="CJ706" s="38" t="b">
        <f t="shared" si="954"/>
        <v>1</v>
      </c>
      <c r="CT706" s="182">
        <f t="shared" si="955"/>
        <v>0</v>
      </c>
      <c r="CU706" s="38" t="b">
        <f t="shared" si="956"/>
        <v>1</v>
      </c>
    </row>
    <row r="707" spans="1:99" s="247" customFormat="1" x14ac:dyDescent="0.25">
      <c r="A707" s="198"/>
      <c r="B707" s="376" t="s">
        <v>8</v>
      </c>
      <c r="C707" s="376"/>
      <c r="D707" s="381"/>
      <c r="E707" s="381"/>
      <c r="F707" s="381"/>
      <c r="G707" s="272"/>
      <c r="H707" s="272">
        <v>1856.7</v>
      </c>
      <c r="I707" s="272"/>
      <c r="J707" s="129">
        <f t="shared" si="960"/>
        <v>0</v>
      </c>
      <c r="K707" s="272"/>
      <c r="L707" s="122">
        <f t="shared" si="961"/>
        <v>0</v>
      </c>
      <c r="M707" s="129" t="e">
        <f t="shared" si="962"/>
        <v>#DIV/0!</v>
      </c>
      <c r="N707" s="381">
        <f>H707</f>
        <v>1856.7</v>
      </c>
      <c r="O707" s="272">
        <f t="shared" si="912"/>
        <v>0</v>
      </c>
      <c r="P707" s="154">
        <f t="shared" si="913"/>
        <v>1</v>
      </c>
      <c r="Q707" s="272">
        <f t="shared" si="914"/>
        <v>1856.7</v>
      </c>
      <c r="R707" s="272">
        <f t="shared" si="915"/>
        <v>0</v>
      </c>
      <c r="S707" s="628"/>
      <c r="T707" s="38" t="b">
        <f t="shared" si="925"/>
        <v>1</v>
      </c>
      <c r="CJ707" s="38" t="b">
        <f t="shared" si="954"/>
        <v>1</v>
      </c>
      <c r="CT707" s="182">
        <f t="shared" si="955"/>
        <v>1856.7</v>
      </c>
      <c r="CU707" s="38" t="b">
        <f t="shared" si="956"/>
        <v>1</v>
      </c>
    </row>
    <row r="708" spans="1:99" s="247" customFormat="1" x14ac:dyDescent="0.25">
      <c r="A708" s="198"/>
      <c r="B708" s="376" t="s">
        <v>19</v>
      </c>
      <c r="C708" s="376"/>
      <c r="D708" s="381"/>
      <c r="E708" s="381"/>
      <c r="F708" s="381"/>
      <c r="G708" s="381">
        <v>285</v>
      </c>
      <c r="H708" s="381">
        <v>285</v>
      </c>
      <c r="I708" s="381"/>
      <c r="J708" s="129">
        <f t="shared" si="960"/>
        <v>0</v>
      </c>
      <c r="K708" s="381"/>
      <c r="L708" s="122">
        <f t="shared" si="961"/>
        <v>0</v>
      </c>
      <c r="M708" s="129" t="e">
        <f t="shared" si="962"/>
        <v>#DIV/0!</v>
      </c>
      <c r="N708" s="381">
        <f>H708</f>
        <v>285</v>
      </c>
      <c r="O708" s="381">
        <f t="shared" si="912"/>
        <v>0</v>
      </c>
      <c r="P708" s="123">
        <f t="shared" si="913"/>
        <v>1</v>
      </c>
      <c r="Q708" s="381">
        <f t="shared" si="914"/>
        <v>285</v>
      </c>
      <c r="R708" s="381">
        <f t="shared" si="915"/>
        <v>0</v>
      </c>
      <c r="S708" s="628"/>
      <c r="T708" s="38" t="b">
        <f t="shared" si="925"/>
        <v>1</v>
      </c>
      <c r="CJ708" s="38" t="b">
        <f t="shared" si="954"/>
        <v>1</v>
      </c>
      <c r="CT708" s="182">
        <f t="shared" si="955"/>
        <v>285</v>
      </c>
      <c r="CU708" s="38" t="b">
        <f t="shared" si="956"/>
        <v>1</v>
      </c>
    </row>
    <row r="709" spans="1:99" s="247" customFormat="1" x14ac:dyDescent="0.25">
      <c r="A709" s="198"/>
      <c r="B709" s="376" t="s">
        <v>22</v>
      </c>
      <c r="C709" s="376"/>
      <c r="D709" s="381"/>
      <c r="E709" s="381"/>
      <c r="F709" s="381"/>
      <c r="G709" s="381"/>
      <c r="H709" s="381"/>
      <c r="I709" s="381"/>
      <c r="J709" s="129" t="e">
        <f>I709/H709</f>
        <v>#DIV/0!</v>
      </c>
      <c r="K709" s="381"/>
      <c r="L709" s="122" t="e">
        <f>K709/H709</f>
        <v>#DIV/0!</v>
      </c>
      <c r="M709" s="129" t="e">
        <f>K709/I709</f>
        <v>#DIV/0!</v>
      </c>
      <c r="N709" s="381">
        <f>H709</f>
        <v>0</v>
      </c>
      <c r="O709" s="381">
        <f t="shared" ref="O709:O746" si="963">H709-N709</f>
        <v>0</v>
      </c>
      <c r="P709" s="154" t="e">
        <f t="shared" ref="P709:P715" si="964">N709/H709</f>
        <v>#DIV/0!</v>
      </c>
      <c r="Q709" s="381">
        <f t="shared" ref="Q709:Q746" si="965">H709-K709</f>
        <v>0</v>
      </c>
      <c r="R709" s="381">
        <f t="shared" ref="R709:R746" si="966">I709-K709</f>
        <v>0</v>
      </c>
      <c r="S709" s="628"/>
      <c r="T709" s="38" t="b">
        <f t="shared" si="925"/>
        <v>1</v>
      </c>
      <c r="CJ709" s="38" t="b">
        <f t="shared" si="954"/>
        <v>1</v>
      </c>
      <c r="CT709" s="182">
        <f t="shared" si="955"/>
        <v>0</v>
      </c>
      <c r="CU709" s="38" t="b">
        <f t="shared" si="956"/>
        <v>1</v>
      </c>
    </row>
    <row r="710" spans="1:99" s="247" customFormat="1" x14ac:dyDescent="0.25">
      <c r="A710" s="360"/>
      <c r="B710" s="376" t="s">
        <v>11</v>
      </c>
      <c r="C710" s="376"/>
      <c r="D710" s="381"/>
      <c r="E710" s="381"/>
      <c r="F710" s="381"/>
      <c r="G710" s="268"/>
      <c r="H710" s="268"/>
      <c r="I710" s="268"/>
      <c r="J710" s="129"/>
      <c r="K710" s="268"/>
      <c r="L710" s="122"/>
      <c r="M710" s="129"/>
      <c r="N710" s="381"/>
      <c r="O710" s="268">
        <f t="shared" si="963"/>
        <v>0</v>
      </c>
      <c r="P710" s="122" t="e">
        <f t="shared" si="964"/>
        <v>#DIV/0!</v>
      </c>
      <c r="Q710" s="268">
        <f t="shared" si="965"/>
        <v>0</v>
      </c>
      <c r="R710" s="268">
        <f t="shared" si="966"/>
        <v>0</v>
      </c>
      <c r="S710" s="561"/>
      <c r="T710" s="38" t="b">
        <f t="shared" si="925"/>
        <v>1</v>
      </c>
      <c r="CJ710" s="38" t="b">
        <f t="shared" si="954"/>
        <v>1</v>
      </c>
      <c r="CT710" s="182">
        <f t="shared" si="955"/>
        <v>0</v>
      </c>
      <c r="CU710" s="38" t="b">
        <f t="shared" si="956"/>
        <v>1</v>
      </c>
    </row>
    <row r="711" spans="1:99" s="389" customFormat="1" ht="116.25" x14ac:dyDescent="0.25">
      <c r="A711" s="200" t="s">
        <v>163</v>
      </c>
      <c r="B711" s="400" t="s">
        <v>457</v>
      </c>
      <c r="C711" s="153" t="s">
        <v>17</v>
      </c>
      <c r="D711" s="272"/>
      <c r="E711" s="272"/>
      <c r="F711" s="272"/>
      <c r="G711" s="272">
        <f>SUM(G712:G716)</f>
        <v>665</v>
      </c>
      <c r="H711" s="272">
        <f>SUM(H712:H716)</f>
        <v>4622.5</v>
      </c>
      <c r="I711" s="272">
        <f>SUM(I712:I716)</f>
        <v>0</v>
      </c>
      <c r="J711" s="122">
        <f>I711/H711</f>
        <v>0</v>
      </c>
      <c r="K711" s="272">
        <f>SUM(K712:K716)</f>
        <v>0</v>
      </c>
      <c r="L711" s="122">
        <f>K711/H711</f>
        <v>0</v>
      </c>
      <c r="M711" s="122" t="e">
        <f>K711/I711</f>
        <v>#DIV/0!</v>
      </c>
      <c r="N711" s="272">
        <f>SUM(N712:N716)</f>
        <v>4622.5</v>
      </c>
      <c r="O711" s="272">
        <f t="shared" si="963"/>
        <v>0</v>
      </c>
      <c r="P711" s="150">
        <f t="shared" si="964"/>
        <v>1</v>
      </c>
      <c r="Q711" s="272">
        <f t="shared" si="965"/>
        <v>4622.5</v>
      </c>
      <c r="R711" s="272">
        <f t="shared" si="966"/>
        <v>0</v>
      </c>
      <c r="S711" s="574" t="s">
        <v>497</v>
      </c>
      <c r="T711" s="38" t="b">
        <f t="shared" si="925"/>
        <v>1</v>
      </c>
      <c r="CJ711" s="38" t="b">
        <f t="shared" si="954"/>
        <v>1</v>
      </c>
      <c r="CT711" s="182">
        <f t="shared" si="955"/>
        <v>4622.5</v>
      </c>
      <c r="CU711" s="38" t="b">
        <f t="shared" si="956"/>
        <v>1</v>
      </c>
    </row>
    <row r="712" spans="1:99" s="401" customFormat="1" ht="32.25" customHeight="1" x14ac:dyDescent="0.25">
      <c r="A712" s="198"/>
      <c r="B712" s="541" t="s">
        <v>84</v>
      </c>
      <c r="C712" s="541"/>
      <c r="D712" s="546"/>
      <c r="E712" s="546"/>
      <c r="F712" s="546"/>
      <c r="G712" s="278"/>
      <c r="H712" s="278"/>
      <c r="I712" s="278"/>
      <c r="J712" s="129" t="e">
        <f t="shared" ref="J712:J714" si="967">I712/H712</f>
        <v>#DIV/0!</v>
      </c>
      <c r="K712" s="278"/>
      <c r="L712" s="122" t="e">
        <f t="shared" ref="L712:L714" si="968">K712/H712</f>
        <v>#DIV/0!</v>
      </c>
      <c r="M712" s="129" t="e">
        <f t="shared" ref="M712:M714" si="969">K712/I712</f>
        <v>#DIV/0!</v>
      </c>
      <c r="N712" s="546"/>
      <c r="O712" s="278">
        <f t="shared" si="963"/>
        <v>0</v>
      </c>
      <c r="P712" s="154" t="e">
        <f t="shared" si="964"/>
        <v>#DIV/0!</v>
      </c>
      <c r="Q712" s="278">
        <f t="shared" si="965"/>
        <v>0</v>
      </c>
      <c r="R712" s="278">
        <f t="shared" si="966"/>
        <v>0</v>
      </c>
      <c r="S712" s="575"/>
      <c r="T712" s="38" t="b">
        <f t="shared" si="925"/>
        <v>1</v>
      </c>
      <c r="CJ712" s="402" t="b">
        <f t="shared" si="954"/>
        <v>1</v>
      </c>
      <c r="CT712" s="403">
        <f t="shared" si="955"/>
        <v>0</v>
      </c>
      <c r="CU712" s="402" t="b">
        <f t="shared" si="956"/>
        <v>1</v>
      </c>
    </row>
    <row r="713" spans="1:99" s="401" customFormat="1" ht="32.25" customHeight="1" x14ac:dyDescent="0.25">
      <c r="A713" s="198"/>
      <c r="B713" s="553" t="s">
        <v>8</v>
      </c>
      <c r="C713" s="553"/>
      <c r="D713" s="547"/>
      <c r="E713" s="547"/>
      <c r="F713" s="547"/>
      <c r="G713" s="272"/>
      <c r="H713" s="272">
        <v>3957.5</v>
      </c>
      <c r="I713" s="272"/>
      <c r="J713" s="129">
        <f t="shared" si="967"/>
        <v>0</v>
      </c>
      <c r="K713" s="272"/>
      <c r="L713" s="122">
        <f t="shared" si="968"/>
        <v>0</v>
      </c>
      <c r="M713" s="129" t="e">
        <f t="shared" si="969"/>
        <v>#DIV/0!</v>
      </c>
      <c r="N713" s="272">
        <f>H713</f>
        <v>3957.5</v>
      </c>
      <c r="O713" s="272">
        <f t="shared" si="963"/>
        <v>0</v>
      </c>
      <c r="P713" s="154">
        <f t="shared" si="964"/>
        <v>1</v>
      </c>
      <c r="Q713" s="272">
        <f t="shared" si="965"/>
        <v>3957.5</v>
      </c>
      <c r="R713" s="272">
        <f t="shared" si="966"/>
        <v>0</v>
      </c>
      <c r="S713" s="575"/>
      <c r="T713" s="38" t="b">
        <f t="shared" si="925"/>
        <v>1</v>
      </c>
      <c r="CJ713" s="402" t="b">
        <f t="shared" si="954"/>
        <v>1</v>
      </c>
      <c r="CT713" s="403">
        <f t="shared" si="955"/>
        <v>3957.5</v>
      </c>
      <c r="CU713" s="402" t="b">
        <f t="shared" si="956"/>
        <v>1</v>
      </c>
    </row>
    <row r="714" spans="1:99" s="401" customFormat="1" ht="32.25" customHeight="1" x14ac:dyDescent="0.25">
      <c r="A714" s="198"/>
      <c r="B714" s="553" t="s">
        <v>19</v>
      </c>
      <c r="C714" s="553"/>
      <c r="D714" s="547"/>
      <c r="E714" s="547"/>
      <c r="F714" s="547"/>
      <c r="G714" s="547">
        <v>665</v>
      </c>
      <c r="H714" s="547">
        <v>665</v>
      </c>
      <c r="I714" s="547"/>
      <c r="J714" s="129">
        <f t="shared" si="967"/>
        <v>0</v>
      </c>
      <c r="K714" s="547"/>
      <c r="L714" s="122">
        <f t="shared" si="968"/>
        <v>0</v>
      </c>
      <c r="M714" s="129" t="e">
        <f t="shared" si="969"/>
        <v>#DIV/0!</v>
      </c>
      <c r="N714" s="547">
        <f>H714</f>
        <v>665</v>
      </c>
      <c r="O714" s="547">
        <f t="shared" si="963"/>
        <v>0</v>
      </c>
      <c r="P714" s="123">
        <f t="shared" si="964"/>
        <v>1</v>
      </c>
      <c r="Q714" s="547">
        <f t="shared" si="965"/>
        <v>665</v>
      </c>
      <c r="R714" s="547">
        <f t="shared" si="966"/>
        <v>0</v>
      </c>
      <c r="S714" s="575"/>
      <c r="T714" s="38" t="b">
        <f t="shared" si="925"/>
        <v>1</v>
      </c>
      <c r="CJ714" s="402" t="b">
        <f t="shared" si="954"/>
        <v>1</v>
      </c>
      <c r="CT714" s="403">
        <f t="shared" si="955"/>
        <v>665</v>
      </c>
      <c r="CU714" s="402" t="b">
        <f t="shared" si="956"/>
        <v>1</v>
      </c>
    </row>
    <row r="715" spans="1:99" s="401" customFormat="1" ht="32.25" customHeight="1" x14ac:dyDescent="0.25">
      <c r="A715" s="198"/>
      <c r="B715" s="553" t="s">
        <v>22</v>
      </c>
      <c r="C715" s="553"/>
      <c r="D715" s="547"/>
      <c r="E715" s="547"/>
      <c r="F715" s="547"/>
      <c r="G715" s="547"/>
      <c r="H715" s="547"/>
      <c r="I715" s="547"/>
      <c r="J715" s="129" t="e">
        <f>I715/H715</f>
        <v>#DIV/0!</v>
      </c>
      <c r="K715" s="547"/>
      <c r="L715" s="122" t="e">
        <f>K715/H715</f>
        <v>#DIV/0!</v>
      </c>
      <c r="M715" s="129" t="e">
        <f>K715/I715</f>
        <v>#DIV/0!</v>
      </c>
      <c r="N715" s="547">
        <f>H715</f>
        <v>0</v>
      </c>
      <c r="O715" s="547">
        <f t="shared" si="963"/>
        <v>0</v>
      </c>
      <c r="P715" s="154" t="e">
        <f t="shared" si="964"/>
        <v>#DIV/0!</v>
      </c>
      <c r="Q715" s="547">
        <f t="shared" si="965"/>
        <v>0</v>
      </c>
      <c r="R715" s="547">
        <f t="shared" si="966"/>
        <v>0</v>
      </c>
      <c r="S715" s="575"/>
      <c r="T715" s="38" t="b">
        <f t="shared" ref="T715:T758" si="970">H727-K727=Q727</f>
        <v>1</v>
      </c>
      <c r="CJ715" s="402" t="b">
        <f t="shared" si="954"/>
        <v>1</v>
      </c>
      <c r="CT715" s="403">
        <f t="shared" si="955"/>
        <v>0</v>
      </c>
      <c r="CU715" s="402" t="b">
        <f t="shared" si="956"/>
        <v>1</v>
      </c>
    </row>
    <row r="716" spans="1:99" s="404" customFormat="1" ht="32.25" customHeight="1" x14ac:dyDescent="0.25">
      <c r="A716" s="360"/>
      <c r="B716" s="553" t="s">
        <v>11</v>
      </c>
      <c r="C716" s="553"/>
      <c r="D716" s="547"/>
      <c r="E716" s="547"/>
      <c r="F716" s="547"/>
      <c r="G716" s="268"/>
      <c r="H716" s="268"/>
      <c r="I716" s="268"/>
      <c r="J716" s="129"/>
      <c r="K716" s="268"/>
      <c r="L716" s="122"/>
      <c r="M716" s="129"/>
      <c r="N716" s="547"/>
      <c r="O716" s="268">
        <f t="shared" si="963"/>
        <v>0</v>
      </c>
      <c r="P716" s="122"/>
      <c r="Q716" s="268">
        <f t="shared" si="965"/>
        <v>0</v>
      </c>
      <c r="R716" s="268">
        <f t="shared" si="966"/>
        <v>0</v>
      </c>
      <c r="S716" s="576"/>
      <c r="T716" s="38" t="b">
        <f t="shared" si="970"/>
        <v>1</v>
      </c>
      <c r="CJ716" s="405" t="b">
        <f t="shared" si="954"/>
        <v>1</v>
      </c>
      <c r="CT716" s="406">
        <f t="shared" si="955"/>
        <v>0</v>
      </c>
      <c r="CU716" s="405" t="b">
        <f t="shared" si="956"/>
        <v>1</v>
      </c>
    </row>
    <row r="717" spans="1:99" s="389" customFormat="1" ht="46.5" customHeight="1" x14ac:dyDescent="0.25">
      <c r="A717" s="198" t="s">
        <v>164</v>
      </c>
      <c r="B717" s="407" t="s">
        <v>85</v>
      </c>
      <c r="C717" s="264" t="s">
        <v>17</v>
      </c>
      <c r="D717" s="279"/>
      <c r="E717" s="279"/>
      <c r="F717" s="279"/>
      <c r="G717" s="279">
        <f>SUM(G718:G722)</f>
        <v>665</v>
      </c>
      <c r="H717" s="279">
        <f>SUM(H718:H722)</f>
        <v>974</v>
      </c>
      <c r="I717" s="279">
        <f>SUM(I718:I722)</f>
        <v>0</v>
      </c>
      <c r="J717" s="137">
        <f>I717/H717</f>
        <v>0</v>
      </c>
      <c r="K717" s="279">
        <f>SUM(K718:K722)</f>
        <v>0</v>
      </c>
      <c r="L717" s="137">
        <f>K717/H717</f>
        <v>0</v>
      </c>
      <c r="M717" s="137" t="e">
        <f>K717/I717</f>
        <v>#DIV/0!</v>
      </c>
      <c r="N717" s="279">
        <f>SUM(N718:N722)</f>
        <v>974</v>
      </c>
      <c r="O717" s="279">
        <f t="shared" si="963"/>
        <v>0</v>
      </c>
      <c r="P717" s="149">
        <f t="shared" ref="P717:P746" si="971">N717/H717</f>
        <v>1</v>
      </c>
      <c r="Q717" s="279">
        <f t="shared" si="965"/>
        <v>974</v>
      </c>
      <c r="R717" s="279">
        <f t="shared" si="966"/>
        <v>0</v>
      </c>
      <c r="S717" s="574" t="s">
        <v>358</v>
      </c>
      <c r="T717" s="38" t="b">
        <f t="shared" si="970"/>
        <v>1</v>
      </c>
      <c r="CJ717" s="38" t="b">
        <f t="shared" si="954"/>
        <v>1</v>
      </c>
      <c r="CT717" s="182">
        <f t="shared" si="955"/>
        <v>974</v>
      </c>
      <c r="CU717" s="38" t="b">
        <f t="shared" si="956"/>
        <v>1</v>
      </c>
    </row>
    <row r="718" spans="1:99" s="247" customFormat="1" x14ac:dyDescent="0.25">
      <c r="A718" s="198"/>
      <c r="B718" s="382" t="s">
        <v>84</v>
      </c>
      <c r="C718" s="382"/>
      <c r="D718" s="380"/>
      <c r="E718" s="380"/>
      <c r="F718" s="380"/>
      <c r="G718" s="390"/>
      <c r="H718" s="390"/>
      <c r="I718" s="278"/>
      <c r="J718" s="129" t="e">
        <f t="shared" ref="J718:J720" si="972">I718/H718</f>
        <v>#DIV/0!</v>
      </c>
      <c r="K718" s="278"/>
      <c r="L718" s="122" t="e">
        <f t="shared" ref="L718:L720" si="973">K718/H718</f>
        <v>#DIV/0!</v>
      </c>
      <c r="M718" s="129" t="e">
        <f t="shared" ref="M718:M720" si="974">K718/I718</f>
        <v>#DIV/0!</v>
      </c>
      <c r="N718" s="380">
        <f>H718</f>
        <v>0</v>
      </c>
      <c r="O718" s="278">
        <f t="shared" si="963"/>
        <v>0</v>
      </c>
      <c r="P718" s="154" t="e">
        <f t="shared" si="971"/>
        <v>#DIV/0!</v>
      </c>
      <c r="Q718" s="390">
        <f t="shared" si="965"/>
        <v>0</v>
      </c>
      <c r="R718" s="390">
        <f t="shared" si="966"/>
        <v>0</v>
      </c>
      <c r="S718" s="575"/>
      <c r="T718" s="38" t="b">
        <f t="shared" si="970"/>
        <v>1</v>
      </c>
      <c r="CJ718" s="38" t="b">
        <f t="shared" si="954"/>
        <v>1</v>
      </c>
      <c r="CT718" s="182">
        <f t="shared" si="955"/>
        <v>0</v>
      </c>
      <c r="CU718" s="38" t="b">
        <f t="shared" si="956"/>
        <v>1</v>
      </c>
    </row>
    <row r="719" spans="1:99" s="247" customFormat="1" x14ac:dyDescent="0.25">
      <c r="A719" s="198"/>
      <c r="B719" s="376" t="s">
        <v>8</v>
      </c>
      <c r="C719" s="376"/>
      <c r="D719" s="381"/>
      <c r="E719" s="381"/>
      <c r="F719" s="381"/>
      <c r="G719" s="272"/>
      <c r="H719" s="272">
        <v>309</v>
      </c>
      <c r="I719" s="272"/>
      <c r="J719" s="129">
        <f t="shared" si="972"/>
        <v>0</v>
      </c>
      <c r="K719" s="272"/>
      <c r="L719" s="122">
        <f t="shared" si="973"/>
        <v>0</v>
      </c>
      <c r="M719" s="129" t="e">
        <f t="shared" si="974"/>
        <v>#DIV/0!</v>
      </c>
      <c r="N719" s="381">
        <f>H719</f>
        <v>309</v>
      </c>
      <c r="O719" s="272">
        <f t="shared" si="963"/>
        <v>0</v>
      </c>
      <c r="P719" s="154">
        <f t="shared" si="971"/>
        <v>1</v>
      </c>
      <c r="Q719" s="272">
        <f t="shared" si="965"/>
        <v>309</v>
      </c>
      <c r="R719" s="272">
        <f t="shared" si="966"/>
        <v>0</v>
      </c>
      <c r="S719" s="575"/>
      <c r="T719" s="38" t="b">
        <f t="shared" si="970"/>
        <v>1</v>
      </c>
      <c r="CJ719" s="38" t="b">
        <f t="shared" si="954"/>
        <v>1</v>
      </c>
      <c r="CT719" s="182">
        <f t="shared" si="955"/>
        <v>309</v>
      </c>
      <c r="CU719" s="38" t="b">
        <f t="shared" si="956"/>
        <v>1</v>
      </c>
    </row>
    <row r="720" spans="1:99" s="247" customFormat="1" x14ac:dyDescent="0.25">
      <c r="A720" s="198"/>
      <c r="B720" s="376" t="s">
        <v>19</v>
      </c>
      <c r="C720" s="376"/>
      <c r="D720" s="381"/>
      <c r="E720" s="381"/>
      <c r="F720" s="381"/>
      <c r="G720" s="272">
        <v>665</v>
      </c>
      <c r="H720" s="272">
        <v>665</v>
      </c>
      <c r="I720" s="381"/>
      <c r="J720" s="129">
        <f t="shared" si="972"/>
        <v>0</v>
      </c>
      <c r="K720" s="381"/>
      <c r="L720" s="122">
        <f t="shared" si="973"/>
        <v>0</v>
      </c>
      <c r="M720" s="129" t="e">
        <f t="shared" si="974"/>
        <v>#DIV/0!</v>
      </c>
      <c r="N720" s="381">
        <f>H720</f>
        <v>665</v>
      </c>
      <c r="O720" s="381">
        <f t="shared" si="963"/>
        <v>0</v>
      </c>
      <c r="P720" s="123">
        <f t="shared" si="971"/>
        <v>1</v>
      </c>
      <c r="Q720" s="272">
        <f t="shared" si="965"/>
        <v>665</v>
      </c>
      <c r="R720" s="272">
        <f t="shared" si="966"/>
        <v>0</v>
      </c>
      <c r="S720" s="575"/>
      <c r="T720" s="38" t="b">
        <f t="shared" si="970"/>
        <v>1</v>
      </c>
      <c r="CJ720" s="38" t="b">
        <f t="shared" si="954"/>
        <v>1</v>
      </c>
      <c r="CT720" s="182">
        <f t="shared" si="955"/>
        <v>665</v>
      </c>
      <c r="CU720" s="38" t="b">
        <f t="shared" si="956"/>
        <v>1</v>
      </c>
    </row>
    <row r="721" spans="1:99" s="247" customFormat="1" x14ac:dyDescent="0.25">
      <c r="A721" s="198"/>
      <c r="B721" s="376" t="s">
        <v>22</v>
      </c>
      <c r="C721" s="376"/>
      <c r="D721" s="381"/>
      <c r="E721" s="381"/>
      <c r="F721" s="381"/>
      <c r="G721" s="397"/>
      <c r="H721" s="397"/>
      <c r="I721" s="381"/>
      <c r="J721" s="129"/>
      <c r="K721" s="381"/>
      <c r="L721" s="122"/>
      <c r="M721" s="129"/>
      <c r="N721" s="381">
        <f>H721</f>
        <v>0</v>
      </c>
      <c r="O721" s="381">
        <f t="shared" si="963"/>
        <v>0</v>
      </c>
      <c r="P721" s="154" t="e">
        <f t="shared" si="971"/>
        <v>#DIV/0!</v>
      </c>
      <c r="Q721" s="397">
        <f t="shared" si="965"/>
        <v>0</v>
      </c>
      <c r="R721" s="397">
        <f t="shared" si="966"/>
        <v>0</v>
      </c>
      <c r="S721" s="575"/>
      <c r="T721" s="38" t="b">
        <f t="shared" si="970"/>
        <v>1</v>
      </c>
      <c r="CJ721" s="38" t="b">
        <f t="shared" si="954"/>
        <v>1</v>
      </c>
      <c r="CT721" s="182">
        <f t="shared" si="955"/>
        <v>0</v>
      </c>
      <c r="CU721" s="38" t="b">
        <f t="shared" si="956"/>
        <v>1</v>
      </c>
    </row>
    <row r="722" spans="1:99" s="247" customFormat="1" x14ac:dyDescent="0.25">
      <c r="A722" s="360"/>
      <c r="B722" s="376" t="s">
        <v>11</v>
      </c>
      <c r="C722" s="376"/>
      <c r="D722" s="381"/>
      <c r="E722" s="381"/>
      <c r="F722" s="381"/>
      <c r="G722" s="398"/>
      <c r="H722" s="398"/>
      <c r="I722" s="268"/>
      <c r="J722" s="129"/>
      <c r="K722" s="268"/>
      <c r="L722" s="122"/>
      <c r="M722" s="129"/>
      <c r="N722" s="381"/>
      <c r="O722" s="268">
        <f t="shared" si="963"/>
        <v>0</v>
      </c>
      <c r="P722" s="122" t="e">
        <f t="shared" si="971"/>
        <v>#DIV/0!</v>
      </c>
      <c r="Q722" s="398">
        <f t="shared" si="965"/>
        <v>0</v>
      </c>
      <c r="R722" s="398">
        <f t="shared" si="966"/>
        <v>0</v>
      </c>
      <c r="S722" s="576"/>
      <c r="T722" s="38" t="b">
        <f t="shared" si="970"/>
        <v>1</v>
      </c>
      <c r="CJ722" s="38" t="b">
        <f t="shared" si="954"/>
        <v>1</v>
      </c>
      <c r="CT722" s="182">
        <f t="shared" si="955"/>
        <v>0</v>
      </c>
      <c r="CU722" s="38" t="b">
        <f t="shared" si="956"/>
        <v>1</v>
      </c>
    </row>
    <row r="723" spans="1:99" s="41" customFormat="1" ht="46.5" customHeight="1" x14ac:dyDescent="0.25">
      <c r="A723" s="200" t="s">
        <v>165</v>
      </c>
      <c r="B723" s="400" t="s">
        <v>86</v>
      </c>
      <c r="C723" s="153" t="s">
        <v>17</v>
      </c>
      <c r="D723" s="272"/>
      <c r="E723" s="272"/>
      <c r="F723" s="272"/>
      <c r="G723" s="272">
        <f>SUM(G724:G728)</f>
        <v>285</v>
      </c>
      <c r="H723" s="272">
        <f>SUM(H724:H728)</f>
        <v>2645</v>
      </c>
      <c r="I723" s="272">
        <f>SUM(I724:I728)</f>
        <v>0</v>
      </c>
      <c r="J723" s="122">
        <f>I723/H723</f>
        <v>0</v>
      </c>
      <c r="K723" s="272">
        <f>SUM(K724:K728)</f>
        <v>0</v>
      </c>
      <c r="L723" s="122">
        <f>K723/H723</f>
        <v>0</v>
      </c>
      <c r="M723" s="122" t="e">
        <f>K723/I723</f>
        <v>#DIV/0!</v>
      </c>
      <c r="N723" s="272">
        <f>SUM(N724:N728)</f>
        <v>2645</v>
      </c>
      <c r="O723" s="272">
        <f t="shared" si="963"/>
        <v>0</v>
      </c>
      <c r="P723" s="150">
        <f t="shared" si="971"/>
        <v>1</v>
      </c>
      <c r="Q723" s="272">
        <f t="shared" si="965"/>
        <v>2645</v>
      </c>
      <c r="R723" s="272">
        <f t="shared" si="966"/>
        <v>0</v>
      </c>
      <c r="S723" s="574" t="s">
        <v>498</v>
      </c>
      <c r="T723" s="38" t="b">
        <f t="shared" si="970"/>
        <v>1</v>
      </c>
      <c r="CJ723" s="38" t="b">
        <f t="shared" si="954"/>
        <v>1</v>
      </c>
      <c r="CT723" s="182">
        <f t="shared" si="955"/>
        <v>2645</v>
      </c>
      <c r="CU723" s="38" t="b">
        <f t="shared" si="956"/>
        <v>1</v>
      </c>
    </row>
    <row r="724" spans="1:99" s="247" customFormat="1" x14ac:dyDescent="0.25">
      <c r="A724" s="198"/>
      <c r="B724" s="382" t="s">
        <v>84</v>
      </c>
      <c r="C724" s="382"/>
      <c r="D724" s="380"/>
      <c r="E724" s="380"/>
      <c r="F724" s="380"/>
      <c r="G724" s="390"/>
      <c r="H724" s="390"/>
      <c r="I724" s="278"/>
      <c r="J724" s="129" t="e">
        <f t="shared" ref="J724:J726" si="975">I724/H724</f>
        <v>#DIV/0!</v>
      </c>
      <c r="K724" s="278"/>
      <c r="L724" s="122" t="e">
        <f t="shared" ref="L724:L726" si="976">K724/H724</f>
        <v>#DIV/0!</v>
      </c>
      <c r="M724" s="129" t="e">
        <f t="shared" ref="M724:M726" si="977">K724/I724</f>
        <v>#DIV/0!</v>
      </c>
      <c r="N724" s="380"/>
      <c r="O724" s="278">
        <f t="shared" si="963"/>
        <v>0</v>
      </c>
      <c r="P724" s="154" t="e">
        <f t="shared" si="971"/>
        <v>#DIV/0!</v>
      </c>
      <c r="Q724" s="390">
        <f t="shared" si="965"/>
        <v>0</v>
      </c>
      <c r="R724" s="390">
        <f t="shared" si="966"/>
        <v>0</v>
      </c>
      <c r="S724" s="575"/>
      <c r="T724" s="38" t="b">
        <f t="shared" si="970"/>
        <v>1</v>
      </c>
      <c r="CJ724" s="38" t="b">
        <f t="shared" si="954"/>
        <v>1</v>
      </c>
      <c r="CT724" s="182">
        <f t="shared" si="955"/>
        <v>0</v>
      </c>
      <c r="CU724" s="38" t="b">
        <f t="shared" si="956"/>
        <v>1</v>
      </c>
    </row>
    <row r="725" spans="1:99" s="247" customFormat="1" x14ac:dyDescent="0.25">
      <c r="A725" s="198"/>
      <c r="B725" s="376" t="s">
        <v>8</v>
      </c>
      <c r="C725" s="376"/>
      <c r="D725" s="381"/>
      <c r="E725" s="381"/>
      <c r="F725" s="381"/>
      <c r="G725" s="272"/>
      <c r="H725" s="272">
        <v>2360</v>
      </c>
      <c r="I725" s="272"/>
      <c r="J725" s="129">
        <f t="shared" si="975"/>
        <v>0</v>
      </c>
      <c r="K725" s="272"/>
      <c r="L725" s="122">
        <f t="shared" si="976"/>
        <v>0</v>
      </c>
      <c r="M725" s="129" t="e">
        <f t="shared" si="977"/>
        <v>#DIV/0!</v>
      </c>
      <c r="N725" s="381">
        <f>H725</f>
        <v>2360</v>
      </c>
      <c r="O725" s="272">
        <f t="shared" si="963"/>
        <v>0</v>
      </c>
      <c r="P725" s="154">
        <f t="shared" si="971"/>
        <v>1</v>
      </c>
      <c r="Q725" s="272">
        <f t="shared" si="965"/>
        <v>2360</v>
      </c>
      <c r="R725" s="272">
        <f t="shared" si="966"/>
        <v>0</v>
      </c>
      <c r="S725" s="575"/>
      <c r="T725" s="38" t="b">
        <f t="shared" si="970"/>
        <v>1</v>
      </c>
      <c r="CJ725" s="38" t="b">
        <f t="shared" si="954"/>
        <v>1</v>
      </c>
      <c r="CT725" s="182">
        <f t="shared" si="955"/>
        <v>2360</v>
      </c>
      <c r="CU725" s="38" t="b">
        <f t="shared" si="956"/>
        <v>1</v>
      </c>
    </row>
    <row r="726" spans="1:99" s="247" customFormat="1" x14ac:dyDescent="0.25">
      <c r="A726" s="198"/>
      <c r="B726" s="376" t="s">
        <v>19</v>
      </c>
      <c r="C726" s="376"/>
      <c r="D726" s="381"/>
      <c r="E726" s="381"/>
      <c r="F726" s="381"/>
      <c r="G726" s="272">
        <v>285</v>
      </c>
      <c r="H726" s="272">
        <v>285</v>
      </c>
      <c r="I726" s="381"/>
      <c r="J726" s="129">
        <f t="shared" si="975"/>
        <v>0</v>
      </c>
      <c r="K726" s="381"/>
      <c r="L726" s="122">
        <f t="shared" si="976"/>
        <v>0</v>
      </c>
      <c r="M726" s="129" t="e">
        <f t="shared" si="977"/>
        <v>#DIV/0!</v>
      </c>
      <c r="N726" s="381">
        <f>H726</f>
        <v>285</v>
      </c>
      <c r="O726" s="381">
        <f t="shared" si="963"/>
        <v>0</v>
      </c>
      <c r="P726" s="123">
        <f t="shared" si="971"/>
        <v>1</v>
      </c>
      <c r="Q726" s="272">
        <f t="shared" si="965"/>
        <v>285</v>
      </c>
      <c r="R726" s="272">
        <f t="shared" si="966"/>
        <v>0</v>
      </c>
      <c r="S726" s="575"/>
      <c r="T726" s="38" t="b">
        <f t="shared" si="970"/>
        <v>1</v>
      </c>
      <c r="CJ726" s="38" t="b">
        <f t="shared" si="954"/>
        <v>1</v>
      </c>
      <c r="CT726" s="182">
        <f t="shared" si="955"/>
        <v>285</v>
      </c>
      <c r="CU726" s="38" t="b">
        <f t="shared" si="956"/>
        <v>1</v>
      </c>
    </row>
    <row r="727" spans="1:99" s="247" customFormat="1" x14ac:dyDescent="0.25">
      <c r="A727" s="198"/>
      <c r="B727" s="376" t="s">
        <v>22</v>
      </c>
      <c r="C727" s="376"/>
      <c r="D727" s="381"/>
      <c r="E727" s="381"/>
      <c r="F727" s="381"/>
      <c r="G727" s="272"/>
      <c r="H727" s="272"/>
      <c r="I727" s="381"/>
      <c r="J727" s="129" t="e">
        <f>I727/H727</f>
        <v>#DIV/0!</v>
      </c>
      <c r="K727" s="381"/>
      <c r="L727" s="122" t="e">
        <f>K727/H727</f>
        <v>#DIV/0!</v>
      </c>
      <c r="M727" s="129" t="e">
        <f>K727/I727</f>
        <v>#DIV/0!</v>
      </c>
      <c r="N727" s="381">
        <f>H727</f>
        <v>0</v>
      </c>
      <c r="O727" s="381">
        <f t="shared" si="963"/>
        <v>0</v>
      </c>
      <c r="P727" s="154" t="e">
        <f t="shared" si="971"/>
        <v>#DIV/0!</v>
      </c>
      <c r="Q727" s="272">
        <f t="shared" si="965"/>
        <v>0</v>
      </c>
      <c r="R727" s="272">
        <f t="shared" si="966"/>
        <v>0</v>
      </c>
      <c r="S727" s="575"/>
      <c r="T727" s="38" t="b">
        <f t="shared" si="970"/>
        <v>1</v>
      </c>
      <c r="CJ727" s="38" t="b">
        <f t="shared" si="954"/>
        <v>1</v>
      </c>
      <c r="CT727" s="182">
        <f t="shared" si="955"/>
        <v>0</v>
      </c>
      <c r="CU727" s="38" t="b">
        <f t="shared" si="956"/>
        <v>1</v>
      </c>
    </row>
    <row r="728" spans="1:99" s="247" customFormat="1" collapsed="1" x14ac:dyDescent="0.25">
      <c r="A728" s="360"/>
      <c r="B728" s="376" t="s">
        <v>11</v>
      </c>
      <c r="C728" s="376"/>
      <c r="D728" s="381"/>
      <c r="E728" s="381"/>
      <c r="F728" s="381"/>
      <c r="G728" s="398"/>
      <c r="H728" s="398"/>
      <c r="I728" s="268"/>
      <c r="J728" s="129"/>
      <c r="K728" s="268"/>
      <c r="L728" s="122"/>
      <c r="M728" s="129"/>
      <c r="N728" s="381"/>
      <c r="O728" s="268">
        <f t="shared" si="963"/>
        <v>0</v>
      </c>
      <c r="P728" s="122" t="e">
        <f t="shared" si="971"/>
        <v>#DIV/0!</v>
      </c>
      <c r="Q728" s="398">
        <f t="shared" si="965"/>
        <v>0</v>
      </c>
      <c r="R728" s="398">
        <f t="shared" si="966"/>
        <v>0</v>
      </c>
      <c r="S728" s="576"/>
      <c r="T728" s="38" t="b">
        <f t="shared" si="970"/>
        <v>1</v>
      </c>
      <c r="CJ728" s="38" t="b">
        <f t="shared" si="954"/>
        <v>1</v>
      </c>
      <c r="CT728" s="182">
        <f t="shared" si="955"/>
        <v>0</v>
      </c>
      <c r="CU728" s="38" t="b">
        <f t="shared" si="956"/>
        <v>1</v>
      </c>
    </row>
    <row r="729" spans="1:99" s="37" customFormat="1" ht="46.5" x14ac:dyDescent="0.25">
      <c r="A729" s="200" t="s">
        <v>233</v>
      </c>
      <c r="B729" s="400" t="s">
        <v>87</v>
      </c>
      <c r="C729" s="153" t="s">
        <v>17</v>
      </c>
      <c r="D729" s="272"/>
      <c r="E729" s="272"/>
      <c r="F729" s="272"/>
      <c r="G729" s="272">
        <f>SUM(G730:G734)</f>
        <v>539.6</v>
      </c>
      <c r="H729" s="272">
        <f>SUM(H730:H734)</f>
        <v>1043.4000000000001</v>
      </c>
      <c r="I729" s="272">
        <f>SUM(I730:I734)</f>
        <v>0</v>
      </c>
      <c r="J729" s="122">
        <f>I729/H729</f>
        <v>0</v>
      </c>
      <c r="K729" s="272">
        <f>SUM(K730:K734)</f>
        <v>0</v>
      </c>
      <c r="L729" s="122">
        <f>K729/H729</f>
        <v>0</v>
      </c>
      <c r="M729" s="122" t="e">
        <f>K729/I729</f>
        <v>#DIV/0!</v>
      </c>
      <c r="N729" s="272">
        <f>SUM(N730:N734)</f>
        <v>1043.4000000000001</v>
      </c>
      <c r="O729" s="272">
        <f t="shared" si="963"/>
        <v>0</v>
      </c>
      <c r="P729" s="150">
        <f t="shared" si="971"/>
        <v>1</v>
      </c>
      <c r="Q729" s="272">
        <f t="shared" si="965"/>
        <v>1043.4000000000001</v>
      </c>
      <c r="R729" s="272">
        <f t="shared" si="966"/>
        <v>0</v>
      </c>
      <c r="S729" s="574" t="s">
        <v>499</v>
      </c>
      <c r="T729" s="38" t="b">
        <f t="shared" si="970"/>
        <v>1</v>
      </c>
      <c r="CJ729" s="38" t="b">
        <f t="shared" si="954"/>
        <v>1</v>
      </c>
      <c r="CT729" s="182">
        <f t="shared" si="955"/>
        <v>1043.4000000000001</v>
      </c>
      <c r="CU729" s="38" t="b">
        <f t="shared" si="956"/>
        <v>1</v>
      </c>
    </row>
    <row r="730" spans="1:99" s="247" customFormat="1" x14ac:dyDescent="0.25">
      <c r="A730" s="198"/>
      <c r="B730" s="382" t="s">
        <v>84</v>
      </c>
      <c r="C730" s="382"/>
      <c r="D730" s="380"/>
      <c r="E730" s="380"/>
      <c r="F730" s="380"/>
      <c r="G730" s="390"/>
      <c r="H730" s="390"/>
      <c r="I730" s="278"/>
      <c r="J730" s="129" t="e">
        <f t="shared" ref="J730:J732" si="978">I730/H730</f>
        <v>#DIV/0!</v>
      </c>
      <c r="K730" s="278"/>
      <c r="L730" s="122" t="e">
        <f t="shared" ref="L730:L732" si="979">K730/H730</f>
        <v>#DIV/0!</v>
      </c>
      <c r="M730" s="129" t="e">
        <f t="shared" ref="M730:M732" si="980">K730/I730</f>
        <v>#DIV/0!</v>
      </c>
      <c r="N730" s="380">
        <f>H730</f>
        <v>0</v>
      </c>
      <c r="O730" s="278">
        <f t="shared" si="963"/>
        <v>0</v>
      </c>
      <c r="P730" s="154" t="e">
        <f t="shared" si="971"/>
        <v>#DIV/0!</v>
      </c>
      <c r="Q730" s="390">
        <f t="shared" si="965"/>
        <v>0</v>
      </c>
      <c r="R730" s="390">
        <f t="shared" si="966"/>
        <v>0</v>
      </c>
      <c r="S730" s="628"/>
      <c r="T730" s="38" t="b">
        <f t="shared" si="970"/>
        <v>1</v>
      </c>
      <c r="CJ730" s="38" t="b">
        <f t="shared" si="954"/>
        <v>1</v>
      </c>
      <c r="CT730" s="182">
        <f t="shared" si="955"/>
        <v>0</v>
      </c>
      <c r="CU730" s="38" t="b">
        <f t="shared" si="956"/>
        <v>1</v>
      </c>
    </row>
    <row r="731" spans="1:99" s="247" customFormat="1" x14ac:dyDescent="0.25">
      <c r="A731" s="198"/>
      <c r="B731" s="376" t="s">
        <v>8</v>
      </c>
      <c r="C731" s="376"/>
      <c r="D731" s="381"/>
      <c r="E731" s="381"/>
      <c r="F731" s="381"/>
      <c r="G731" s="272"/>
      <c r="H731" s="272">
        <v>503.8</v>
      </c>
      <c r="I731" s="272"/>
      <c r="J731" s="129">
        <f t="shared" si="978"/>
        <v>0</v>
      </c>
      <c r="K731" s="272"/>
      <c r="L731" s="122">
        <f t="shared" si="979"/>
        <v>0</v>
      </c>
      <c r="M731" s="129" t="e">
        <f t="shared" si="980"/>
        <v>#DIV/0!</v>
      </c>
      <c r="N731" s="381">
        <f>H731</f>
        <v>503.8</v>
      </c>
      <c r="O731" s="272">
        <f t="shared" si="963"/>
        <v>0</v>
      </c>
      <c r="P731" s="154">
        <f t="shared" si="971"/>
        <v>1</v>
      </c>
      <c r="Q731" s="272">
        <f t="shared" si="965"/>
        <v>503.8</v>
      </c>
      <c r="R731" s="272">
        <f t="shared" si="966"/>
        <v>0</v>
      </c>
      <c r="S731" s="628"/>
      <c r="T731" s="38" t="b">
        <f t="shared" si="970"/>
        <v>1</v>
      </c>
      <c r="CJ731" s="38" t="b">
        <f t="shared" si="954"/>
        <v>1</v>
      </c>
      <c r="CT731" s="182">
        <f t="shared" si="955"/>
        <v>503.8</v>
      </c>
      <c r="CU731" s="38" t="b">
        <f t="shared" si="956"/>
        <v>1</v>
      </c>
    </row>
    <row r="732" spans="1:99" s="247" customFormat="1" x14ac:dyDescent="0.25">
      <c r="A732" s="198"/>
      <c r="B732" s="376" t="s">
        <v>19</v>
      </c>
      <c r="C732" s="376"/>
      <c r="D732" s="381"/>
      <c r="E732" s="381"/>
      <c r="F732" s="381"/>
      <c r="G732" s="272">
        <v>539.6</v>
      </c>
      <c r="H732" s="272">
        <v>539.6</v>
      </c>
      <c r="I732" s="381"/>
      <c r="J732" s="129">
        <f t="shared" si="978"/>
        <v>0</v>
      </c>
      <c r="K732" s="381"/>
      <c r="L732" s="122">
        <f t="shared" si="979"/>
        <v>0</v>
      </c>
      <c r="M732" s="129" t="e">
        <f t="shared" si="980"/>
        <v>#DIV/0!</v>
      </c>
      <c r="N732" s="381">
        <f>H732</f>
        <v>539.6</v>
      </c>
      <c r="O732" s="381">
        <f t="shared" si="963"/>
        <v>0</v>
      </c>
      <c r="P732" s="123">
        <f t="shared" si="971"/>
        <v>1</v>
      </c>
      <c r="Q732" s="272">
        <f t="shared" si="965"/>
        <v>539.6</v>
      </c>
      <c r="R732" s="272">
        <f t="shared" si="966"/>
        <v>0</v>
      </c>
      <c r="S732" s="628"/>
      <c r="T732" s="38" t="b">
        <f t="shared" si="970"/>
        <v>1</v>
      </c>
      <c r="CJ732" s="38" t="b">
        <f t="shared" si="954"/>
        <v>1</v>
      </c>
      <c r="CT732" s="182">
        <f t="shared" si="955"/>
        <v>539.6</v>
      </c>
      <c r="CU732" s="38" t="b">
        <f t="shared" si="956"/>
        <v>1</v>
      </c>
    </row>
    <row r="733" spans="1:99" s="247" customFormat="1" x14ac:dyDescent="0.25">
      <c r="A733" s="198"/>
      <c r="B733" s="376" t="s">
        <v>22</v>
      </c>
      <c r="C733" s="376"/>
      <c r="D733" s="381"/>
      <c r="E733" s="381"/>
      <c r="F733" s="381"/>
      <c r="G733" s="381"/>
      <c r="H733" s="381"/>
      <c r="I733" s="381"/>
      <c r="J733" s="201" t="e">
        <f>I733/H733</f>
        <v>#DIV/0!</v>
      </c>
      <c r="K733" s="381"/>
      <c r="L733" s="122" t="e">
        <f>K733/H733</f>
        <v>#DIV/0!</v>
      </c>
      <c r="M733" s="129" t="e">
        <f>K733/I733</f>
        <v>#DIV/0!</v>
      </c>
      <c r="N733" s="381">
        <f>H733</f>
        <v>0</v>
      </c>
      <c r="O733" s="381">
        <f t="shared" si="963"/>
        <v>0</v>
      </c>
      <c r="P733" s="154" t="e">
        <f t="shared" si="971"/>
        <v>#DIV/0!</v>
      </c>
      <c r="Q733" s="381">
        <f t="shared" si="965"/>
        <v>0</v>
      </c>
      <c r="R733" s="381">
        <f t="shared" si="966"/>
        <v>0</v>
      </c>
      <c r="S733" s="628"/>
      <c r="T733" s="38" t="b">
        <f t="shared" si="970"/>
        <v>1</v>
      </c>
      <c r="CJ733" s="38" t="b">
        <f t="shared" si="954"/>
        <v>1</v>
      </c>
      <c r="CT733" s="182">
        <f t="shared" si="955"/>
        <v>0</v>
      </c>
      <c r="CU733" s="38" t="b">
        <f t="shared" si="956"/>
        <v>1</v>
      </c>
    </row>
    <row r="734" spans="1:99" s="247" customFormat="1" x14ac:dyDescent="0.25">
      <c r="A734" s="360"/>
      <c r="B734" s="376" t="s">
        <v>11</v>
      </c>
      <c r="C734" s="376"/>
      <c r="D734" s="381"/>
      <c r="E734" s="381"/>
      <c r="F734" s="381"/>
      <c r="G734" s="268"/>
      <c r="H734" s="268"/>
      <c r="I734" s="268"/>
      <c r="J734" s="130"/>
      <c r="K734" s="268"/>
      <c r="L734" s="122"/>
      <c r="M734" s="129"/>
      <c r="N734" s="381"/>
      <c r="O734" s="268">
        <f t="shared" si="963"/>
        <v>0</v>
      </c>
      <c r="P734" s="122" t="e">
        <f t="shared" si="971"/>
        <v>#DIV/0!</v>
      </c>
      <c r="Q734" s="268">
        <f t="shared" si="965"/>
        <v>0</v>
      </c>
      <c r="R734" s="268">
        <f t="shared" si="966"/>
        <v>0</v>
      </c>
      <c r="S734" s="629"/>
      <c r="T734" s="38" t="b">
        <f t="shared" si="970"/>
        <v>1</v>
      </c>
      <c r="CJ734" s="38" t="b">
        <f t="shared" si="954"/>
        <v>1</v>
      </c>
      <c r="CT734" s="182">
        <f t="shared" si="955"/>
        <v>0</v>
      </c>
      <c r="CU734" s="38" t="b">
        <f t="shared" si="956"/>
        <v>1</v>
      </c>
    </row>
    <row r="735" spans="1:99" s="37" customFormat="1" ht="69.75" x14ac:dyDescent="0.25">
      <c r="A735" s="126" t="s">
        <v>166</v>
      </c>
      <c r="B735" s="391" t="s">
        <v>109</v>
      </c>
      <c r="C735" s="118" t="s">
        <v>2</v>
      </c>
      <c r="D735" s="273">
        <f t="shared" ref="D735:I735" si="981">SUM(D736:D740)</f>
        <v>0</v>
      </c>
      <c r="E735" s="273">
        <f t="shared" si="981"/>
        <v>0</v>
      </c>
      <c r="F735" s="273">
        <f t="shared" si="981"/>
        <v>0</v>
      </c>
      <c r="G735" s="273">
        <f t="shared" si="981"/>
        <v>1941</v>
      </c>
      <c r="H735" s="273">
        <f t="shared" si="981"/>
        <v>123412.57</v>
      </c>
      <c r="I735" s="273">
        <f t="shared" si="981"/>
        <v>50272.14</v>
      </c>
      <c r="J735" s="127">
        <f t="shared" ref="J735:J740" si="982">I735/H735</f>
        <v>0.41</v>
      </c>
      <c r="K735" s="273">
        <f>SUM(K736:K740)</f>
        <v>9088.75</v>
      </c>
      <c r="L735" s="119">
        <f t="shared" ref="L735" si="983">K735/H735</f>
        <v>7.0000000000000007E-2</v>
      </c>
      <c r="M735" s="453">
        <f>K735/I735</f>
        <v>0.18</v>
      </c>
      <c r="N735" s="273">
        <f t="shared" ref="N735:O735" si="984">SUM(N736:N740)</f>
        <v>123412.57</v>
      </c>
      <c r="O735" s="273">
        <f t="shared" si="984"/>
        <v>0</v>
      </c>
      <c r="P735" s="119">
        <f t="shared" si="971"/>
        <v>1</v>
      </c>
      <c r="Q735" s="273">
        <f t="shared" si="965"/>
        <v>114323.82</v>
      </c>
      <c r="R735" s="273">
        <f t="shared" si="966"/>
        <v>41183.39</v>
      </c>
      <c r="S735" s="595"/>
      <c r="T735" s="38" t="b">
        <f t="shared" si="970"/>
        <v>1</v>
      </c>
      <c r="CJ735" s="38" t="b">
        <f t="shared" si="954"/>
        <v>1</v>
      </c>
      <c r="CT735" s="182">
        <f t="shared" si="955"/>
        <v>123412.57</v>
      </c>
      <c r="CU735" s="38" t="b">
        <f t="shared" si="956"/>
        <v>1</v>
      </c>
    </row>
    <row r="736" spans="1:99" s="247" customFormat="1" x14ac:dyDescent="0.25">
      <c r="A736" s="170"/>
      <c r="B736" s="376" t="s">
        <v>10</v>
      </c>
      <c r="C736" s="376"/>
      <c r="D736" s="381"/>
      <c r="E736" s="381"/>
      <c r="F736" s="381"/>
      <c r="G736" s="381">
        <f t="shared" ref="G736:I740" si="985">G742+G748</f>
        <v>0</v>
      </c>
      <c r="H736" s="381">
        <f t="shared" si="985"/>
        <v>0</v>
      </c>
      <c r="I736" s="381">
        <f t="shared" si="985"/>
        <v>0</v>
      </c>
      <c r="J736" s="201" t="e">
        <f t="shared" si="982"/>
        <v>#DIV/0!</v>
      </c>
      <c r="K736" s="412">
        <f>K742+K748</f>
        <v>0</v>
      </c>
      <c r="L736" s="119"/>
      <c r="M736" s="169"/>
      <c r="N736" s="381">
        <f>N742+N748</f>
        <v>0</v>
      </c>
      <c r="O736" s="381">
        <f t="shared" ref="N736:O740" si="986">O742</f>
        <v>0</v>
      </c>
      <c r="P736" s="154" t="e">
        <f t="shared" si="971"/>
        <v>#DIV/0!</v>
      </c>
      <c r="Q736" s="381">
        <f t="shared" si="965"/>
        <v>0</v>
      </c>
      <c r="R736" s="381">
        <f t="shared" si="966"/>
        <v>0</v>
      </c>
      <c r="S736" s="569"/>
      <c r="T736" s="38" t="b">
        <f t="shared" si="970"/>
        <v>1</v>
      </c>
      <c r="CJ736" s="38" t="b">
        <f t="shared" si="954"/>
        <v>1</v>
      </c>
      <c r="CT736" s="182">
        <f t="shared" si="955"/>
        <v>0</v>
      </c>
      <c r="CU736" s="38" t="b">
        <f t="shared" si="956"/>
        <v>1</v>
      </c>
    </row>
    <row r="737" spans="1:99" s="247" customFormat="1" x14ac:dyDescent="0.25">
      <c r="A737" s="170"/>
      <c r="B737" s="376" t="s">
        <v>8</v>
      </c>
      <c r="C737" s="376"/>
      <c r="D737" s="381"/>
      <c r="E737" s="381"/>
      <c r="F737" s="381"/>
      <c r="G737" s="381">
        <f t="shared" si="985"/>
        <v>0</v>
      </c>
      <c r="H737" s="381">
        <f>H743+H749</f>
        <v>116691.07</v>
      </c>
      <c r="I737" s="381">
        <f t="shared" si="985"/>
        <v>49817.7</v>
      </c>
      <c r="J737" s="169">
        <f t="shared" si="982"/>
        <v>0.43</v>
      </c>
      <c r="K737" s="412">
        <f>K743+K749</f>
        <v>8634.31</v>
      </c>
      <c r="L737" s="119">
        <f>K737/H737</f>
        <v>7.0000000000000007E-2</v>
      </c>
      <c r="M737" s="169">
        <f>K737/I737</f>
        <v>0.17</v>
      </c>
      <c r="N737" s="381">
        <f>N743+N749</f>
        <v>116691.07</v>
      </c>
      <c r="O737" s="381">
        <f t="shared" si="986"/>
        <v>0</v>
      </c>
      <c r="P737" s="150">
        <f>N737/H737</f>
        <v>1</v>
      </c>
      <c r="Q737" s="381">
        <f t="shared" si="965"/>
        <v>108056.76</v>
      </c>
      <c r="R737" s="381">
        <f t="shared" si="966"/>
        <v>41183.39</v>
      </c>
      <c r="S737" s="569"/>
      <c r="T737" s="38" t="b">
        <f t="shared" si="970"/>
        <v>1</v>
      </c>
      <c r="CJ737" s="38" t="b">
        <f t="shared" si="954"/>
        <v>1</v>
      </c>
      <c r="CT737" s="182">
        <f t="shared" si="955"/>
        <v>116691.07</v>
      </c>
      <c r="CU737" s="38" t="b">
        <f t="shared" si="956"/>
        <v>1</v>
      </c>
    </row>
    <row r="738" spans="1:99" s="247" customFormat="1" x14ac:dyDescent="0.25">
      <c r="A738" s="170"/>
      <c r="B738" s="376" t="s">
        <v>19</v>
      </c>
      <c r="C738" s="376"/>
      <c r="D738" s="381"/>
      <c r="E738" s="381"/>
      <c r="F738" s="381"/>
      <c r="G738" s="381">
        <f t="shared" si="985"/>
        <v>0</v>
      </c>
      <c r="H738" s="381">
        <f t="shared" si="985"/>
        <v>4780.5</v>
      </c>
      <c r="I738" s="381">
        <f t="shared" si="985"/>
        <v>454.44</v>
      </c>
      <c r="J738" s="169"/>
      <c r="K738" s="412">
        <f>K744+K750</f>
        <v>454.44</v>
      </c>
      <c r="L738" s="121">
        <f>K738/H738</f>
        <v>0.1</v>
      </c>
      <c r="M738" s="169">
        <f>K738/I738</f>
        <v>1</v>
      </c>
      <c r="N738" s="381">
        <f>N744+N750</f>
        <v>4780.5</v>
      </c>
      <c r="O738" s="381">
        <f t="shared" si="986"/>
        <v>0</v>
      </c>
      <c r="P738" s="150"/>
      <c r="Q738" s="381">
        <f t="shared" si="965"/>
        <v>4326.0600000000004</v>
      </c>
      <c r="R738" s="381">
        <f t="shared" si="966"/>
        <v>0</v>
      </c>
      <c r="S738" s="569"/>
      <c r="T738" s="38" t="b">
        <f t="shared" si="970"/>
        <v>1</v>
      </c>
      <c r="CJ738" s="38" t="b">
        <f t="shared" si="954"/>
        <v>1</v>
      </c>
      <c r="CT738" s="182">
        <f t="shared" si="955"/>
        <v>4780.5</v>
      </c>
      <c r="CU738" s="38" t="b">
        <f t="shared" si="956"/>
        <v>1</v>
      </c>
    </row>
    <row r="739" spans="1:99" s="247" customFormat="1" x14ac:dyDescent="0.25">
      <c r="A739" s="170"/>
      <c r="B739" s="376" t="s">
        <v>22</v>
      </c>
      <c r="C739" s="376"/>
      <c r="D739" s="381"/>
      <c r="E739" s="381"/>
      <c r="F739" s="381"/>
      <c r="G739" s="381">
        <f t="shared" si="985"/>
        <v>1941</v>
      </c>
      <c r="H739" s="381">
        <f t="shared" si="985"/>
        <v>1941</v>
      </c>
      <c r="I739" s="381">
        <f t="shared" si="985"/>
        <v>0</v>
      </c>
      <c r="J739" s="169">
        <f>I739/H739</f>
        <v>0</v>
      </c>
      <c r="K739" s="412">
        <f>K745+K751</f>
        <v>0</v>
      </c>
      <c r="L739" s="119">
        <f>K739/H739</f>
        <v>0</v>
      </c>
      <c r="M739" s="169"/>
      <c r="N739" s="381">
        <f>N745+N751</f>
        <v>1941</v>
      </c>
      <c r="O739" s="381">
        <f t="shared" si="986"/>
        <v>0</v>
      </c>
      <c r="P739" s="150">
        <f t="shared" si="971"/>
        <v>1</v>
      </c>
      <c r="Q739" s="381">
        <f t="shared" si="965"/>
        <v>1941</v>
      </c>
      <c r="R739" s="381">
        <f t="shared" si="966"/>
        <v>0</v>
      </c>
      <c r="S739" s="569"/>
      <c r="T739" s="38" t="b">
        <f t="shared" si="970"/>
        <v>1</v>
      </c>
      <c r="CJ739" s="38" t="b">
        <f t="shared" si="954"/>
        <v>1</v>
      </c>
      <c r="CT739" s="182">
        <f t="shared" si="955"/>
        <v>1941</v>
      </c>
      <c r="CU739" s="38" t="b">
        <f t="shared" si="956"/>
        <v>1</v>
      </c>
    </row>
    <row r="740" spans="1:99" s="247" customFormat="1" x14ac:dyDescent="0.25">
      <c r="A740" s="172"/>
      <c r="B740" s="376" t="s">
        <v>11</v>
      </c>
      <c r="C740" s="376"/>
      <c r="D740" s="381"/>
      <c r="E740" s="381"/>
      <c r="F740" s="381"/>
      <c r="G740" s="381">
        <f t="shared" si="985"/>
        <v>0</v>
      </c>
      <c r="H740" s="381">
        <f t="shared" si="985"/>
        <v>0</v>
      </c>
      <c r="I740" s="381">
        <f t="shared" si="985"/>
        <v>0</v>
      </c>
      <c r="J740" s="201" t="e">
        <f t="shared" si="982"/>
        <v>#DIV/0!</v>
      </c>
      <c r="K740" s="412">
        <f>K746+K752</f>
        <v>0</v>
      </c>
      <c r="L740" s="119"/>
      <c r="M740" s="169"/>
      <c r="N740" s="381">
        <f t="shared" si="986"/>
        <v>0</v>
      </c>
      <c r="O740" s="381">
        <f t="shared" si="986"/>
        <v>0</v>
      </c>
      <c r="P740" s="154" t="e">
        <f t="shared" si="971"/>
        <v>#DIV/0!</v>
      </c>
      <c r="Q740" s="381">
        <f t="shared" si="965"/>
        <v>0</v>
      </c>
      <c r="R740" s="381">
        <f t="shared" si="966"/>
        <v>0</v>
      </c>
      <c r="S740" s="570"/>
      <c r="T740" s="38" t="b">
        <f t="shared" si="970"/>
        <v>1</v>
      </c>
      <c r="CJ740" s="38" t="b">
        <f t="shared" si="954"/>
        <v>1</v>
      </c>
      <c r="CT740" s="182">
        <f t="shared" si="955"/>
        <v>0</v>
      </c>
      <c r="CU740" s="38" t="b">
        <f t="shared" si="956"/>
        <v>1</v>
      </c>
    </row>
    <row r="741" spans="1:99" s="42" customFormat="1" ht="90.75" customHeight="1" x14ac:dyDescent="0.25">
      <c r="A741" s="132" t="s">
        <v>167</v>
      </c>
      <c r="B741" s="393" t="s">
        <v>393</v>
      </c>
      <c r="C741" s="141" t="s">
        <v>17</v>
      </c>
      <c r="D741" s="271"/>
      <c r="E741" s="271"/>
      <c r="F741" s="271"/>
      <c r="G741" s="271">
        <f>SUM(G742:G746)</f>
        <v>1941</v>
      </c>
      <c r="H741" s="271">
        <f>SUM(H742:H746)</f>
        <v>27803.27</v>
      </c>
      <c r="I741" s="271">
        <f>SUM(I742:I746)</f>
        <v>5400</v>
      </c>
      <c r="J741" s="121">
        <f>I741/H741</f>
        <v>0.19</v>
      </c>
      <c r="K741" s="271">
        <f>SUM(K742:K746)</f>
        <v>0</v>
      </c>
      <c r="L741" s="121">
        <f>K741/H741</f>
        <v>0</v>
      </c>
      <c r="M741" s="169">
        <f>K741/I741</f>
        <v>0</v>
      </c>
      <c r="N741" s="271">
        <f>SUM(N742:N746)</f>
        <v>27803.27</v>
      </c>
      <c r="O741" s="272">
        <f>H741-N741</f>
        <v>0</v>
      </c>
      <c r="P741" s="121">
        <f t="shared" si="971"/>
        <v>1</v>
      </c>
      <c r="Q741" s="271">
        <f t="shared" si="965"/>
        <v>27803.27</v>
      </c>
      <c r="R741" s="271">
        <f t="shared" si="966"/>
        <v>5400</v>
      </c>
      <c r="S741" s="585" t="s">
        <v>485</v>
      </c>
      <c r="T741" s="38" t="b">
        <f t="shared" si="970"/>
        <v>1</v>
      </c>
      <c r="CJ741" s="38" t="b">
        <f t="shared" si="954"/>
        <v>1</v>
      </c>
      <c r="CT741" s="182">
        <f t="shared" si="955"/>
        <v>27803.27</v>
      </c>
      <c r="CU741" s="38" t="b">
        <f t="shared" si="956"/>
        <v>1</v>
      </c>
    </row>
    <row r="742" spans="1:99" s="247" customFormat="1" ht="184.5" customHeight="1" x14ac:dyDescent="0.25">
      <c r="A742" s="408"/>
      <c r="B742" s="541" t="s">
        <v>84</v>
      </c>
      <c r="C742" s="541"/>
      <c r="D742" s="546"/>
      <c r="E742" s="546"/>
      <c r="F742" s="546"/>
      <c r="G742" s="546"/>
      <c r="H742" s="278"/>
      <c r="I742" s="278"/>
      <c r="J742" s="121"/>
      <c r="K742" s="215"/>
      <c r="L742" s="154" t="e">
        <f t="shared" ref="L742:L745" si="987">K742/H742</f>
        <v>#DIV/0!</v>
      </c>
      <c r="M742" s="169"/>
      <c r="N742" s="279"/>
      <c r="O742" s="272">
        <f>H742-N742</f>
        <v>0</v>
      </c>
      <c r="P742" s="121"/>
      <c r="Q742" s="546">
        <f t="shared" si="965"/>
        <v>0</v>
      </c>
      <c r="R742" s="278">
        <f t="shared" si="966"/>
        <v>0</v>
      </c>
      <c r="S742" s="586"/>
      <c r="T742" s="38" t="b">
        <f>H754-K754=Q754</f>
        <v>1</v>
      </c>
      <c r="CJ742" s="38" t="b">
        <f t="shared" si="954"/>
        <v>1</v>
      </c>
      <c r="CT742" s="182">
        <f t="shared" si="955"/>
        <v>0</v>
      </c>
      <c r="CU742" s="38" t="b">
        <f t="shared" si="956"/>
        <v>1</v>
      </c>
    </row>
    <row r="743" spans="1:99" s="247" customFormat="1" ht="184.5" customHeight="1" x14ac:dyDescent="0.25">
      <c r="A743" s="408"/>
      <c r="B743" s="553" t="s">
        <v>8</v>
      </c>
      <c r="C743" s="553"/>
      <c r="D743" s="547"/>
      <c r="E743" s="547"/>
      <c r="F743" s="547"/>
      <c r="G743" s="272"/>
      <c r="H743" s="272">
        <v>25862.27</v>
      </c>
      <c r="I743" s="272">
        <v>5400</v>
      </c>
      <c r="J743" s="121">
        <f>I743/H743</f>
        <v>0.21</v>
      </c>
      <c r="K743" s="272"/>
      <c r="L743" s="154">
        <f t="shared" si="987"/>
        <v>0</v>
      </c>
      <c r="M743" s="169">
        <f>K743/I743</f>
        <v>0</v>
      </c>
      <c r="N743" s="272">
        <v>25862.27</v>
      </c>
      <c r="O743" s="272">
        <f>H743-N743</f>
        <v>0</v>
      </c>
      <c r="P743" s="121">
        <f>N743/H743</f>
        <v>1</v>
      </c>
      <c r="Q743" s="272">
        <f t="shared" si="965"/>
        <v>25862.27</v>
      </c>
      <c r="R743" s="272">
        <f t="shared" si="966"/>
        <v>5400</v>
      </c>
      <c r="S743" s="586"/>
      <c r="T743" s="38" t="b">
        <f t="shared" si="970"/>
        <v>1</v>
      </c>
      <c r="CJ743" s="38" t="b">
        <f t="shared" si="954"/>
        <v>1</v>
      </c>
      <c r="CT743" s="182">
        <f t="shared" si="955"/>
        <v>25862.27</v>
      </c>
      <c r="CU743" s="38" t="b">
        <f t="shared" si="956"/>
        <v>1</v>
      </c>
    </row>
    <row r="744" spans="1:99" s="247" customFormat="1" ht="184.5" customHeight="1" x14ac:dyDescent="0.25">
      <c r="A744" s="408"/>
      <c r="B744" s="541" t="s">
        <v>19</v>
      </c>
      <c r="C744" s="541"/>
      <c r="D744" s="546"/>
      <c r="E744" s="546"/>
      <c r="F744" s="546"/>
      <c r="G744" s="546"/>
      <c r="H744" s="546"/>
      <c r="I744" s="546"/>
      <c r="J744" s="152"/>
      <c r="K744" s="546"/>
      <c r="L744" s="137" t="e">
        <f t="shared" si="987"/>
        <v>#DIV/0!</v>
      </c>
      <c r="M744" s="169"/>
      <c r="N744" s="546">
        <f>H744</f>
        <v>0</v>
      </c>
      <c r="O744" s="268">
        <f>H744-N744</f>
        <v>0</v>
      </c>
      <c r="P744" s="137" t="e">
        <f t="shared" si="971"/>
        <v>#DIV/0!</v>
      </c>
      <c r="Q744" s="546">
        <f t="shared" si="965"/>
        <v>0</v>
      </c>
      <c r="R744" s="546">
        <f t="shared" si="966"/>
        <v>0</v>
      </c>
      <c r="S744" s="586"/>
      <c r="T744" s="38" t="b">
        <f t="shared" si="970"/>
        <v>1</v>
      </c>
      <c r="CJ744" s="38" t="b">
        <f t="shared" si="954"/>
        <v>1</v>
      </c>
      <c r="CT744" s="182">
        <f t="shared" si="955"/>
        <v>0</v>
      </c>
      <c r="CU744" s="38" t="b">
        <f t="shared" si="956"/>
        <v>1</v>
      </c>
    </row>
    <row r="745" spans="1:99" s="247" customFormat="1" ht="184.5" customHeight="1" x14ac:dyDescent="0.25">
      <c r="A745" s="408"/>
      <c r="B745" s="553" t="s">
        <v>22</v>
      </c>
      <c r="C745" s="553"/>
      <c r="D745" s="547"/>
      <c r="E745" s="547"/>
      <c r="F745" s="547"/>
      <c r="G745" s="546">
        <v>1941</v>
      </c>
      <c r="H745" s="546">
        <v>1941</v>
      </c>
      <c r="I745" s="386"/>
      <c r="J745" s="152">
        <f>I745/H745</f>
        <v>0</v>
      </c>
      <c r="K745" s="386"/>
      <c r="L745" s="122">
        <f t="shared" si="987"/>
        <v>0</v>
      </c>
      <c r="M745" s="130"/>
      <c r="N745" s="546">
        <f>H745</f>
        <v>1941</v>
      </c>
      <c r="O745" s="268">
        <f>H745-N745</f>
        <v>0</v>
      </c>
      <c r="P745" s="195">
        <f t="shared" si="971"/>
        <v>1</v>
      </c>
      <c r="Q745" s="547">
        <f t="shared" si="965"/>
        <v>1941</v>
      </c>
      <c r="R745" s="547">
        <f t="shared" si="966"/>
        <v>0</v>
      </c>
      <c r="S745" s="586"/>
      <c r="T745" s="38" t="b">
        <f t="shared" si="970"/>
        <v>1</v>
      </c>
      <c r="CJ745" s="38" t="b">
        <f t="shared" si="954"/>
        <v>1</v>
      </c>
      <c r="CT745" s="182">
        <f t="shared" si="955"/>
        <v>1941</v>
      </c>
      <c r="CU745" s="38" t="b">
        <f t="shared" si="956"/>
        <v>1</v>
      </c>
    </row>
    <row r="746" spans="1:99" s="247" customFormat="1" ht="73.5" customHeight="1" x14ac:dyDescent="0.25">
      <c r="A746" s="409"/>
      <c r="B746" s="553" t="s">
        <v>11</v>
      </c>
      <c r="C746" s="553"/>
      <c r="D746" s="547"/>
      <c r="E746" s="547"/>
      <c r="F746" s="547"/>
      <c r="G746" s="547"/>
      <c r="H746" s="268"/>
      <c r="I746" s="268"/>
      <c r="J746" s="130"/>
      <c r="K746" s="547"/>
      <c r="L746" s="123"/>
      <c r="M746" s="130"/>
      <c r="N746" s="547"/>
      <c r="O746" s="268">
        <f t="shared" si="963"/>
        <v>0</v>
      </c>
      <c r="P746" s="122" t="e">
        <f t="shared" si="971"/>
        <v>#DIV/0!</v>
      </c>
      <c r="Q746" s="547">
        <f t="shared" si="965"/>
        <v>0</v>
      </c>
      <c r="R746" s="268">
        <f t="shared" si="966"/>
        <v>0</v>
      </c>
      <c r="S746" s="587"/>
      <c r="T746" s="38" t="b">
        <f t="shared" si="970"/>
        <v>1</v>
      </c>
      <c r="CJ746" s="38" t="b">
        <f t="shared" si="954"/>
        <v>1</v>
      </c>
      <c r="CT746" s="182">
        <f t="shared" si="955"/>
        <v>0</v>
      </c>
      <c r="CU746" s="38" t="b">
        <f t="shared" si="956"/>
        <v>1</v>
      </c>
    </row>
    <row r="747" spans="1:99" s="247" customFormat="1" ht="121.5" customHeight="1" x14ac:dyDescent="0.25">
      <c r="A747" s="133" t="s">
        <v>357</v>
      </c>
      <c r="B747" s="393" t="s">
        <v>356</v>
      </c>
      <c r="C747" s="141" t="s">
        <v>17</v>
      </c>
      <c r="D747" s="281"/>
      <c r="E747" s="281"/>
      <c r="F747" s="281"/>
      <c r="G747" s="281">
        <f>SUM(G748:G752)</f>
        <v>0</v>
      </c>
      <c r="H747" s="281">
        <f>SUM(H748:H752)</f>
        <v>95609.3</v>
      </c>
      <c r="I747" s="281">
        <f>SUM(I748:I752)</f>
        <v>44872.14</v>
      </c>
      <c r="J747" s="152">
        <f>I747/H747</f>
        <v>0.47</v>
      </c>
      <c r="K747" s="281">
        <f>SUM(K748:K752)</f>
        <v>9088.75</v>
      </c>
      <c r="L747" s="152">
        <f>K747/H747</f>
        <v>0.1</v>
      </c>
      <c r="M747" s="130">
        <f>K747/I747</f>
        <v>0.2</v>
      </c>
      <c r="N747" s="281">
        <f>SUM(N748:N752)</f>
        <v>95609.3</v>
      </c>
      <c r="O747" s="281">
        <f t="shared" ref="O747:O752" si="988">H747-N747</f>
        <v>0</v>
      </c>
      <c r="P747" s="152">
        <f t="shared" ref="P747" si="989">N747/H747</f>
        <v>1</v>
      </c>
      <c r="Q747" s="281">
        <f t="shared" ref="Q747:Q752" si="990">H747-K747</f>
        <v>86520.55</v>
      </c>
      <c r="R747" s="281">
        <f t="shared" ref="R747:R752" si="991">I747-K747</f>
        <v>35783.39</v>
      </c>
      <c r="S747" s="568" t="s">
        <v>404</v>
      </c>
      <c r="T747" s="38" t="b">
        <f>H759-K759=Q759</f>
        <v>0</v>
      </c>
      <c r="CJ747" s="38"/>
      <c r="CT747" s="182"/>
      <c r="CU747" s="38"/>
    </row>
    <row r="748" spans="1:99" s="247" customFormat="1" x14ac:dyDescent="0.25">
      <c r="A748" s="408"/>
      <c r="B748" s="264" t="s">
        <v>84</v>
      </c>
      <c r="C748" s="382"/>
      <c r="D748" s="380"/>
      <c r="E748" s="380"/>
      <c r="F748" s="380"/>
      <c r="G748" s="380"/>
      <c r="H748" s="278"/>
      <c r="I748" s="278"/>
      <c r="J748" s="129" t="e">
        <f>I748/H748</f>
        <v>#DIV/0!</v>
      </c>
      <c r="K748" s="185"/>
      <c r="L748" s="152"/>
      <c r="M748" s="130"/>
      <c r="N748" s="380"/>
      <c r="O748" s="410">
        <f t="shared" si="988"/>
        <v>0</v>
      </c>
      <c r="P748" s="152"/>
      <c r="Q748" s="380">
        <f t="shared" si="990"/>
        <v>0</v>
      </c>
      <c r="R748" s="278">
        <f t="shared" si="991"/>
        <v>0</v>
      </c>
      <c r="S748" s="569"/>
      <c r="T748" s="38" t="b">
        <f t="shared" si="970"/>
        <v>1</v>
      </c>
      <c r="CJ748" s="38"/>
      <c r="CT748" s="182"/>
      <c r="CU748" s="38"/>
    </row>
    <row r="749" spans="1:99" s="247" customFormat="1" x14ac:dyDescent="0.25">
      <c r="A749" s="408"/>
      <c r="B749" s="153" t="s">
        <v>8</v>
      </c>
      <c r="C749" s="376"/>
      <c r="D749" s="381"/>
      <c r="E749" s="381"/>
      <c r="F749" s="381"/>
      <c r="G749" s="381"/>
      <c r="H749" s="381">
        <v>90828.800000000003</v>
      </c>
      <c r="I749" s="381">
        <v>44417.7</v>
      </c>
      <c r="J749" s="130">
        <f>I749/H749</f>
        <v>0.49</v>
      </c>
      <c r="K749" s="381">
        <v>8634.31</v>
      </c>
      <c r="L749" s="152">
        <f>K749/H749</f>
        <v>0.1</v>
      </c>
      <c r="M749" s="130">
        <f>K749/I749</f>
        <v>0.19</v>
      </c>
      <c r="N749" s="381">
        <v>90828.800000000003</v>
      </c>
      <c r="O749" s="381">
        <f t="shared" si="988"/>
        <v>0</v>
      </c>
      <c r="P749" s="152">
        <f>N749/H749</f>
        <v>1</v>
      </c>
      <c r="Q749" s="381">
        <f t="shared" si="990"/>
        <v>82194.490000000005</v>
      </c>
      <c r="R749" s="381">
        <f t="shared" si="991"/>
        <v>35783.39</v>
      </c>
      <c r="S749" s="569"/>
      <c r="T749" s="38" t="b">
        <f t="shared" si="970"/>
        <v>0</v>
      </c>
      <c r="CJ749" s="38"/>
      <c r="CT749" s="182"/>
      <c r="CU749" s="38"/>
    </row>
    <row r="750" spans="1:99" s="247" customFormat="1" x14ac:dyDescent="0.25">
      <c r="A750" s="408"/>
      <c r="B750" s="264" t="s">
        <v>19</v>
      </c>
      <c r="C750" s="382"/>
      <c r="D750" s="380"/>
      <c r="E750" s="380"/>
      <c r="F750" s="380"/>
      <c r="G750" s="380"/>
      <c r="H750" s="380">
        <v>4780.5</v>
      </c>
      <c r="I750" s="380">
        <v>454.44</v>
      </c>
      <c r="J750" s="130">
        <f>I750/H750</f>
        <v>0.1</v>
      </c>
      <c r="K750" s="380">
        <v>454.44</v>
      </c>
      <c r="L750" s="152">
        <f>K750/H750</f>
        <v>0.1</v>
      </c>
      <c r="M750" s="130">
        <f>K750/I750</f>
        <v>1</v>
      </c>
      <c r="N750" s="380">
        <f>H750</f>
        <v>4780.5</v>
      </c>
      <c r="O750" s="380">
        <f t="shared" si="988"/>
        <v>0</v>
      </c>
      <c r="P750" s="152">
        <f>N750/H750</f>
        <v>1</v>
      </c>
      <c r="Q750" s="380">
        <f t="shared" si="990"/>
        <v>4326.0600000000004</v>
      </c>
      <c r="R750" s="380">
        <f t="shared" si="991"/>
        <v>0</v>
      </c>
      <c r="S750" s="569"/>
      <c r="T750" s="38" t="b">
        <f t="shared" si="970"/>
        <v>0</v>
      </c>
      <c r="CJ750" s="38"/>
      <c r="CT750" s="182"/>
      <c r="CU750" s="38"/>
    </row>
    <row r="751" spans="1:99" s="247" customFormat="1" x14ac:dyDescent="0.25">
      <c r="A751" s="408"/>
      <c r="B751" s="153" t="s">
        <v>22</v>
      </c>
      <c r="C751" s="376"/>
      <c r="D751" s="381"/>
      <c r="E751" s="381"/>
      <c r="F751" s="381"/>
      <c r="G751" s="380">
        <v>0</v>
      </c>
      <c r="H751" s="380"/>
      <c r="I751" s="412"/>
      <c r="J751" s="130"/>
      <c r="K751" s="412"/>
      <c r="L751" s="152"/>
      <c r="M751" s="130"/>
      <c r="N751" s="380">
        <f>H751</f>
        <v>0</v>
      </c>
      <c r="O751" s="386">
        <f t="shared" si="988"/>
        <v>0</v>
      </c>
      <c r="P751" s="152"/>
      <c r="Q751" s="381">
        <f t="shared" si="990"/>
        <v>0</v>
      </c>
      <c r="R751" s="381">
        <f t="shared" si="991"/>
        <v>0</v>
      </c>
      <c r="S751" s="569"/>
      <c r="T751" s="38" t="b">
        <f t="shared" si="970"/>
        <v>0</v>
      </c>
      <c r="CJ751" s="38"/>
      <c r="CT751" s="182"/>
      <c r="CU751" s="38"/>
    </row>
    <row r="752" spans="1:99" s="247" customFormat="1" x14ac:dyDescent="0.25">
      <c r="A752" s="408"/>
      <c r="B752" s="153" t="s">
        <v>11</v>
      </c>
      <c r="C752" s="376"/>
      <c r="D752" s="381"/>
      <c r="E752" s="381"/>
      <c r="F752" s="381"/>
      <c r="G752" s="381"/>
      <c r="H752" s="268"/>
      <c r="I752" s="268"/>
      <c r="J752" s="130"/>
      <c r="K752" s="381"/>
      <c r="L752" s="123"/>
      <c r="M752" s="130"/>
      <c r="N752" s="381"/>
      <c r="O752" s="268">
        <f t="shared" si="988"/>
        <v>0</v>
      </c>
      <c r="P752" s="152"/>
      <c r="Q752" s="381">
        <f t="shared" si="990"/>
        <v>0</v>
      </c>
      <c r="R752" s="268">
        <f t="shared" si="991"/>
        <v>0</v>
      </c>
      <c r="S752" s="570"/>
      <c r="T752" s="38" t="b">
        <f t="shared" si="970"/>
        <v>1</v>
      </c>
      <c r="CJ752" s="38"/>
      <c r="CT752" s="182"/>
      <c r="CU752" s="38"/>
    </row>
    <row r="753" spans="1:99" s="36" customFormat="1" ht="101.25" customHeight="1" x14ac:dyDescent="0.25">
      <c r="A753" s="258" t="s">
        <v>46</v>
      </c>
      <c r="B753" s="45" t="s">
        <v>344</v>
      </c>
      <c r="C753" s="45" t="s">
        <v>9</v>
      </c>
      <c r="D753" s="46" t="e">
        <f>D755+D756+D757+#REF!+D758</f>
        <v>#REF!</v>
      </c>
      <c r="E753" s="46" t="e">
        <f>E755+E756+E757+#REF!+E758</f>
        <v>#REF!</v>
      </c>
      <c r="F753" s="46" t="e">
        <f>F755+F756+F757+#REF!+F758</f>
        <v>#REF!</v>
      </c>
      <c r="G753" s="46"/>
      <c r="H753" s="46">
        <f>SUM(H754:H758)</f>
        <v>0</v>
      </c>
      <c r="I753" s="47">
        <f>SUM(I754:I758)</f>
        <v>0</v>
      </c>
      <c r="J753" s="76" t="e">
        <f>I753/H753</f>
        <v>#DIV/0!</v>
      </c>
      <c r="K753" s="46">
        <f>SUM(K754:K758)</f>
        <v>0</v>
      </c>
      <c r="L753" s="78" t="e">
        <f>K753/H753</f>
        <v>#DIV/0!</v>
      </c>
      <c r="M753" s="78" t="e">
        <f>K753/I753</f>
        <v>#DIV/0!</v>
      </c>
      <c r="N753" s="78"/>
      <c r="O753" s="78"/>
      <c r="P753" s="78" t="e">
        <f t="shared" ref="P753:P758" si="992">N753/L753</f>
        <v>#DIV/0!</v>
      </c>
      <c r="Q753" s="327"/>
      <c r="R753" s="327"/>
      <c r="S753" s="418" t="s">
        <v>61</v>
      </c>
      <c r="T753" s="38" t="b">
        <f t="shared" si="970"/>
        <v>0</v>
      </c>
      <c r="CJ753" s="38" t="b">
        <f t="shared" ref="CJ753:CJ780" si="993">N753+O753=H753</f>
        <v>1</v>
      </c>
      <c r="CT753" s="263">
        <f t="shared" ref="CT753:CT782" si="994">N753+O753</f>
        <v>0</v>
      </c>
      <c r="CU753" s="25" t="b">
        <f t="shared" ref="CU753:CU782" si="995">CT753=H753</f>
        <v>1</v>
      </c>
    </row>
    <row r="754" spans="1:99" s="34" customFormat="1" x14ac:dyDescent="0.35">
      <c r="A754" s="59"/>
      <c r="B754" s="60" t="s">
        <v>10</v>
      </c>
      <c r="C754" s="50"/>
      <c r="D754" s="24"/>
      <c r="E754" s="24"/>
      <c r="F754" s="24"/>
      <c r="G754" s="269"/>
      <c r="H754" s="24"/>
      <c r="I754" s="24"/>
      <c r="J754" s="77" t="e">
        <f>I754/H754</f>
        <v>#DIV/0!</v>
      </c>
      <c r="K754" s="24"/>
      <c r="L754" s="79" t="e">
        <f>K754/H754</f>
        <v>#DIV/0!</v>
      </c>
      <c r="M754" s="79" t="e">
        <f>K754/I754</f>
        <v>#DIV/0!</v>
      </c>
      <c r="N754" s="79"/>
      <c r="O754" s="79"/>
      <c r="P754" s="79" t="e">
        <f t="shared" si="992"/>
        <v>#DIV/0!</v>
      </c>
      <c r="Q754" s="328"/>
      <c r="R754" s="328"/>
      <c r="S754" s="416"/>
      <c r="T754" s="38" t="b">
        <f t="shared" si="970"/>
        <v>1</v>
      </c>
      <c r="CJ754" s="38" t="b">
        <f t="shared" si="993"/>
        <v>1</v>
      </c>
      <c r="CT754" s="263">
        <f t="shared" si="994"/>
        <v>0</v>
      </c>
      <c r="CU754" s="25" t="b">
        <f t="shared" si="995"/>
        <v>1</v>
      </c>
    </row>
    <row r="755" spans="1:99" s="34" customFormat="1" x14ac:dyDescent="0.35">
      <c r="A755" s="59"/>
      <c r="B755" s="257" t="s">
        <v>8</v>
      </c>
      <c r="C755" s="58"/>
      <c r="D755" s="69" t="e">
        <f>#REF!+#REF!</f>
        <v>#REF!</v>
      </c>
      <c r="E755" s="69" t="e">
        <f>#REF!+#REF!</f>
        <v>#REF!</v>
      </c>
      <c r="F755" s="69" t="e">
        <f>#REF!+#REF!</f>
        <v>#REF!</v>
      </c>
      <c r="G755" s="69"/>
      <c r="H755" s="69"/>
      <c r="I755" s="69"/>
      <c r="J755" s="80" t="e">
        <f>I755/H755</f>
        <v>#DIV/0!</v>
      </c>
      <c r="K755" s="69"/>
      <c r="L755" s="83" t="e">
        <f>K755/H755</f>
        <v>#DIV/0!</v>
      </c>
      <c r="M755" s="83" t="e">
        <f>K755/I755</f>
        <v>#DIV/0!</v>
      </c>
      <c r="N755" s="83"/>
      <c r="O755" s="83"/>
      <c r="P755" s="83" t="e">
        <f t="shared" si="992"/>
        <v>#DIV/0!</v>
      </c>
      <c r="Q755" s="328"/>
      <c r="R755" s="328"/>
      <c r="S755" s="416"/>
      <c r="T755" s="280" t="b">
        <f t="shared" si="970"/>
        <v>0</v>
      </c>
      <c r="CJ755" s="38" t="b">
        <f t="shared" si="993"/>
        <v>1</v>
      </c>
      <c r="CT755" s="263">
        <f t="shared" si="994"/>
        <v>0</v>
      </c>
      <c r="CU755" s="25" t="b">
        <f t="shared" si="995"/>
        <v>1</v>
      </c>
    </row>
    <row r="756" spans="1:99" s="34" customFormat="1" x14ac:dyDescent="0.35">
      <c r="A756" s="59"/>
      <c r="B756" s="60" t="s">
        <v>19</v>
      </c>
      <c r="C756" s="50"/>
      <c r="D756" s="24"/>
      <c r="E756" s="24"/>
      <c r="F756" s="24"/>
      <c r="G756" s="24"/>
      <c r="H756" s="24"/>
      <c r="I756" s="24"/>
      <c r="J756" s="77" t="e">
        <f t="shared" ref="J756:J758" si="996">I756/H756</f>
        <v>#DIV/0!</v>
      </c>
      <c r="K756" s="24"/>
      <c r="L756" s="79" t="e">
        <f t="shared" ref="L756:L758" si="997">K756/H756</f>
        <v>#DIV/0!</v>
      </c>
      <c r="M756" s="79" t="e">
        <f t="shared" ref="M756:M762" si="998">K756/I756</f>
        <v>#DIV/0!</v>
      </c>
      <c r="N756" s="79"/>
      <c r="O756" s="79"/>
      <c r="P756" s="79" t="e">
        <f t="shared" si="992"/>
        <v>#DIV/0!</v>
      </c>
      <c r="Q756" s="328"/>
      <c r="R756" s="328"/>
      <c r="S756" s="416"/>
      <c r="T756" s="280" t="b">
        <f t="shared" si="970"/>
        <v>0</v>
      </c>
      <c r="CJ756" s="38" t="b">
        <f t="shared" si="993"/>
        <v>1</v>
      </c>
      <c r="CT756" s="263">
        <f t="shared" si="994"/>
        <v>0</v>
      </c>
      <c r="CU756" s="25" t="b">
        <f t="shared" si="995"/>
        <v>1</v>
      </c>
    </row>
    <row r="757" spans="1:99" s="34" customFormat="1" x14ac:dyDescent="0.35">
      <c r="A757" s="59"/>
      <c r="B757" s="50" t="s">
        <v>22</v>
      </c>
      <c r="C757" s="50"/>
      <c r="D757" s="24"/>
      <c r="E757" s="24"/>
      <c r="F757" s="24"/>
      <c r="G757" s="24"/>
      <c r="H757" s="24"/>
      <c r="I757" s="24"/>
      <c r="J757" s="77" t="e">
        <f t="shared" si="996"/>
        <v>#DIV/0!</v>
      </c>
      <c r="K757" s="24"/>
      <c r="L757" s="79" t="e">
        <f t="shared" si="997"/>
        <v>#DIV/0!</v>
      </c>
      <c r="M757" s="79" t="e">
        <f t="shared" si="998"/>
        <v>#DIV/0!</v>
      </c>
      <c r="N757" s="79"/>
      <c r="O757" s="79"/>
      <c r="P757" s="79" t="e">
        <f t="shared" si="992"/>
        <v>#DIV/0!</v>
      </c>
      <c r="Q757" s="328"/>
      <c r="R757" s="328"/>
      <c r="S757" s="416"/>
      <c r="T757" s="280" t="b">
        <f t="shared" si="970"/>
        <v>0</v>
      </c>
      <c r="CJ757" s="38" t="b">
        <f t="shared" si="993"/>
        <v>1</v>
      </c>
      <c r="CT757" s="263">
        <f t="shared" si="994"/>
        <v>0</v>
      </c>
      <c r="CU757" s="25" t="b">
        <f t="shared" si="995"/>
        <v>1</v>
      </c>
    </row>
    <row r="758" spans="1:99" s="34" customFormat="1" x14ac:dyDescent="0.35">
      <c r="A758" s="61"/>
      <c r="B758" s="60" t="s">
        <v>11</v>
      </c>
      <c r="C758" s="50"/>
      <c r="D758" s="24"/>
      <c r="E758" s="24"/>
      <c r="F758" s="24"/>
      <c r="G758" s="24"/>
      <c r="H758" s="24"/>
      <c r="I758" s="24"/>
      <c r="J758" s="77" t="e">
        <f t="shared" si="996"/>
        <v>#DIV/0!</v>
      </c>
      <c r="K758" s="24"/>
      <c r="L758" s="79" t="e">
        <f t="shared" si="997"/>
        <v>#DIV/0!</v>
      </c>
      <c r="M758" s="79" t="e">
        <f t="shared" si="998"/>
        <v>#DIV/0!</v>
      </c>
      <c r="N758" s="79"/>
      <c r="O758" s="79"/>
      <c r="P758" s="79" t="e">
        <f t="shared" si="992"/>
        <v>#DIV/0!</v>
      </c>
      <c r="Q758" s="310"/>
      <c r="R758" s="310"/>
      <c r="S758" s="417"/>
      <c r="T758" s="280" t="b">
        <f t="shared" si="970"/>
        <v>1</v>
      </c>
      <c r="CJ758" s="38" t="b">
        <f t="shared" si="993"/>
        <v>1</v>
      </c>
      <c r="CT758" s="263">
        <f t="shared" si="994"/>
        <v>0</v>
      </c>
      <c r="CU758" s="25" t="b">
        <f t="shared" si="995"/>
        <v>1</v>
      </c>
    </row>
    <row r="759" spans="1:99" s="34" customFormat="1" ht="243.75" customHeight="1" x14ac:dyDescent="0.35">
      <c r="A759" s="284" t="s">
        <v>47</v>
      </c>
      <c r="B759" s="73" t="s">
        <v>345</v>
      </c>
      <c r="C759" s="45" t="s">
        <v>9</v>
      </c>
      <c r="D759" s="274" t="e">
        <f t="shared" ref="D759:I759" si="999">SUM(D760:D764)</f>
        <v>#REF!</v>
      </c>
      <c r="E759" s="274" t="e">
        <f t="shared" si="999"/>
        <v>#REF!</v>
      </c>
      <c r="F759" s="274" t="e">
        <f t="shared" si="999"/>
        <v>#REF!</v>
      </c>
      <c r="G759" s="274">
        <f t="shared" si="999"/>
        <v>537304.99</v>
      </c>
      <c r="H759" s="274">
        <f t="shared" si="999"/>
        <v>537304.99</v>
      </c>
      <c r="I759" s="274">
        <f t="shared" si="999"/>
        <v>16565.54</v>
      </c>
      <c r="J759" s="93">
        <f>I759/H759</f>
        <v>3.1E-2</v>
      </c>
      <c r="K759" s="274">
        <f>SUM(K760:K764)</f>
        <v>16565.53</v>
      </c>
      <c r="L759" s="93">
        <f>K759/H759</f>
        <v>3.1E-2</v>
      </c>
      <c r="M759" s="75">
        <f t="shared" si="998"/>
        <v>1</v>
      </c>
      <c r="N759" s="274">
        <f t="shared" ref="N759" si="1000">SUM(N760:N764)</f>
        <v>537304.99</v>
      </c>
      <c r="O759" s="274">
        <f t="shared" ref="O759:O764" si="1001">H759-N759</f>
        <v>0</v>
      </c>
      <c r="P759" s="48">
        <f t="shared" ref="P759:P770" si="1002">N759/H759</f>
        <v>1</v>
      </c>
      <c r="Q759" s="17"/>
      <c r="R759" s="17"/>
      <c r="S759" s="584" t="s">
        <v>500</v>
      </c>
      <c r="T759" s="280" t="b">
        <f t="shared" ref="T759:T816" si="1003">H765-K765=Q765</f>
        <v>0</v>
      </c>
      <c r="CG759" s="191">
        <f>K771/H771*100</f>
        <v>6</v>
      </c>
      <c r="CJ759" s="38" t="b">
        <f t="shared" si="993"/>
        <v>1</v>
      </c>
      <c r="CT759" s="263">
        <f t="shared" si="994"/>
        <v>537304.99</v>
      </c>
      <c r="CU759" s="25" t="b">
        <f t="shared" si="995"/>
        <v>1</v>
      </c>
    </row>
    <row r="760" spans="1:99" s="34" customFormat="1" ht="33" customHeight="1" x14ac:dyDescent="0.35">
      <c r="A760" s="285"/>
      <c r="B760" s="50" t="s">
        <v>10</v>
      </c>
      <c r="C760" s="50"/>
      <c r="D760" s="269">
        <f>D766</f>
        <v>0</v>
      </c>
      <c r="E760" s="269">
        <f t="shared" ref="E760:I760" si="1004">E766</f>
        <v>0</v>
      </c>
      <c r="F760" s="269">
        <f t="shared" si="1004"/>
        <v>0</v>
      </c>
      <c r="G760" s="269">
        <f>G766</f>
        <v>0</v>
      </c>
      <c r="H760" s="269">
        <f t="shared" si="1004"/>
        <v>0</v>
      </c>
      <c r="I760" s="269">
        <f t="shared" si="1004"/>
        <v>0</v>
      </c>
      <c r="J760" s="52"/>
      <c r="K760" s="269">
        <f t="shared" ref="K760:K761" si="1005">K766</f>
        <v>0</v>
      </c>
      <c r="L760" s="77"/>
      <c r="M760" s="87" t="e">
        <f t="shared" si="998"/>
        <v>#DIV/0!</v>
      </c>
      <c r="N760" s="269">
        <f t="shared" ref="N760" si="1006">N766</f>
        <v>0</v>
      </c>
      <c r="O760" s="269">
        <f t="shared" si="1001"/>
        <v>0</v>
      </c>
      <c r="P760" s="77" t="e">
        <f t="shared" si="1002"/>
        <v>#DIV/0!</v>
      </c>
      <c r="Q760" s="130"/>
      <c r="R760" s="130"/>
      <c r="S760" s="584"/>
      <c r="T760" s="280" t="b">
        <f t="shared" si="1003"/>
        <v>1</v>
      </c>
      <c r="CJ760" s="38" t="b">
        <f t="shared" si="993"/>
        <v>1</v>
      </c>
      <c r="CT760" s="263">
        <f t="shared" si="994"/>
        <v>0</v>
      </c>
      <c r="CU760" s="25" t="b">
        <f t="shared" si="995"/>
        <v>1</v>
      </c>
    </row>
    <row r="761" spans="1:99" s="34" customFormat="1" ht="33" customHeight="1" x14ac:dyDescent="0.35">
      <c r="A761" s="285"/>
      <c r="B761" s="50" t="s">
        <v>8</v>
      </c>
      <c r="C761" s="50"/>
      <c r="D761" s="269">
        <f t="shared" ref="D761:I761" si="1007">D767</f>
        <v>0</v>
      </c>
      <c r="E761" s="269">
        <f t="shared" si="1007"/>
        <v>0</v>
      </c>
      <c r="F761" s="269">
        <f t="shared" si="1007"/>
        <v>0</v>
      </c>
      <c r="G761" s="269">
        <f t="shared" si="1007"/>
        <v>506592.5</v>
      </c>
      <c r="H761" s="269">
        <f t="shared" si="1007"/>
        <v>506592.5</v>
      </c>
      <c r="I761" s="269">
        <f t="shared" si="1007"/>
        <v>15737.26</v>
      </c>
      <c r="J761" s="52">
        <f t="shared" ref="J761:J764" si="1008">I761/H761</f>
        <v>0.03</v>
      </c>
      <c r="K761" s="269">
        <f t="shared" si="1005"/>
        <v>15737.26</v>
      </c>
      <c r="L761" s="52">
        <f>K761/H761</f>
        <v>0.03</v>
      </c>
      <c r="M761" s="85">
        <f t="shared" si="998"/>
        <v>1</v>
      </c>
      <c r="N761" s="269">
        <f t="shared" ref="N761" si="1009">N767</f>
        <v>506592.5</v>
      </c>
      <c r="O761" s="269">
        <f t="shared" si="1001"/>
        <v>0</v>
      </c>
      <c r="P761" s="52">
        <f t="shared" si="1002"/>
        <v>1</v>
      </c>
      <c r="Q761" s="130"/>
      <c r="R761" s="130"/>
      <c r="S761" s="584"/>
      <c r="T761" s="280" t="b">
        <f t="shared" si="1003"/>
        <v>0</v>
      </c>
      <c r="CJ761" s="38" t="b">
        <f t="shared" si="993"/>
        <v>1</v>
      </c>
      <c r="CT761" s="263">
        <f t="shared" si="994"/>
        <v>506592.5</v>
      </c>
      <c r="CU761" s="25" t="b">
        <f t="shared" si="995"/>
        <v>1</v>
      </c>
    </row>
    <row r="762" spans="1:99" s="34" customFormat="1" ht="33" customHeight="1" x14ac:dyDescent="0.35">
      <c r="A762" s="285"/>
      <c r="B762" s="50" t="s">
        <v>19</v>
      </c>
      <c r="C762" s="50"/>
      <c r="D762" s="269">
        <f t="shared" ref="D762:H762" si="1010">D768</f>
        <v>0</v>
      </c>
      <c r="E762" s="269">
        <f t="shared" si="1010"/>
        <v>0</v>
      </c>
      <c r="F762" s="269">
        <f t="shared" si="1010"/>
        <v>0</v>
      </c>
      <c r="G762" s="269">
        <f t="shared" si="1010"/>
        <v>26662.82</v>
      </c>
      <c r="H762" s="269">
        <f t="shared" si="1010"/>
        <v>26662.82</v>
      </c>
      <c r="I762" s="269">
        <f t="shared" ref="I762:K762" si="1011">I768</f>
        <v>828.28</v>
      </c>
      <c r="J762" s="52">
        <f t="shared" si="1008"/>
        <v>0.03</v>
      </c>
      <c r="K762" s="269">
        <f t="shared" si="1011"/>
        <v>828.27</v>
      </c>
      <c r="L762" s="52">
        <f t="shared" ref="L762:L764" si="1012">K762/H762</f>
        <v>0.03</v>
      </c>
      <c r="M762" s="85">
        <f t="shared" si="998"/>
        <v>1</v>
      </c>
      <c r="N762" s="269">
        <f t="shared" ref="N762" si="1013">N768</f>
        <v>26662.82</v>
      </c>
      <c r="O762" s="269">
        <f t="shared" si="1001"/>
        <v>0</v>
      </c>
      <c r="P762" s="52">
        <f t="shared" si="1002"/>
        <v>1</v>
      </c>
      <c r="Q762" s="130"/>
      <c r="R762" s="130"/>
      <c r="S762" s="584"/>
      <c r="T762" s="280" t="b">
        <f t="shared" si="1003"/>
        <v>0</v>
      </c>
      <c r="CJ762" s="38" t="b">
        <f t="shared" si="993"/>
        <v>1</v>
      </c>
      <c r="CT762" s="263">
        <f t="shared" si="994"/>
        <v>26662.82</v>
      </c>
      <c r="CU762" s="25" t="b">
        <f t="shared" si="995"/>
        <v>1</v>
      </c>
    </row>
    <row r="763" spans="1:99" s="34" customFormat="1" ht="33" customHeight="1" x14ac:dyDescent="0.35">
      <c r="A763" s="285"/>
      <c r="B763" s="50" t="s">
        <v>22</v>
      </c>
      <c r="C763" s="50"/>
      <c r="D763" s="269">
        <f t="shared" ref="D763:I763" si="1014">D769</f>
        <v>0</v>
      </c>
      <c r="E763" s="269">
        <f t="shared" si="1014"/>
        <v>0</v>
      </c>
      <c r="F763" s="269">
        <f t="shared" si="1014"/>
        <v>0</v>
      </c>
      <c r="G763" s="269">
        <f t="shared" si="1014"/>
        <v>4049.67</v>
      </c>
      <c r="H763" s="269">
        <f t="shared" si="1014"/>
        <v>4049.67</v>
      </c>
      <c r="I763" s="269">
        <f t="shared" si="1014"/>
        <v>0</v>
      </c>
      <c r="J763" s="52">
        <f t="shared" si="1008"/>
        <v>0</v>
      </c>
      <c r="K763" s="269">
        <f t="shared" ref="K763" si="1015">K769</f>
        <v>0</v>
      </c>
      <c r="L763" s="52">
        <f t="shared" si="1012"/>
        <v>0</v>
      </c>
      <c r="M763" s="87" t="e">
        <f t="shared" ref="M763:M764" si="1016">K763/I763</f>
        <v>#DIV/0!</v>
      </c>
      <c r="N763" s="269">
        <f t="shared" ref="N763" si="1017">N769</f>
        <v>4049.67</v>
      </c>
      <c r="O763" s="269">
        <f t="shared" si="1001"/>
        <v>0</v>
      </c>
      <c r="P763" s="52">
        <f t="shared" si="1002"/>
        <v>1</v>
      </c>
      <c r="Q763" s="130"/>
      <c r="R763" s="130"/>
      <c r="S763" s="584"/>
      <c r="T763" s="280" t="b">
        <f t="shared" si="1003"/>
        <v>0</v>
      </c>
      <c r="CJ763" s="38" t="b">
        <f t="shared" si="993"/>
        <v>1</v>
      </c>
      <c r="CT763" s="263">
        <f t="shared" si="994"/>
        <v>4049.67</v>
      </c>
      <c r="CU763" s="25" t="b">
        <f t="shared" si="995"/>
        <v>1</v>
      </c>
    </row>
    <row r="764" spans="1:99" s="34" customFormat="1" ht="44.25" customHeight="1" x14ac:dyDescent="0.35">
      <c r="A764" s="286"/>
      <c r="B764" s="50" t="s">
        <v>11</v>
      </c>
      <c r="C764" s="50"/>
      <c r="D764" s="269" t="e">
        <f>#REF!</f>
        <v>#REF!</v>
      </c>
      <c r="E764" s="269" t="e">
        <f>#REF!</f>
        <v>#REF!</v>
      </c>
      <c r="F764" s="269" t="e">
        <f>#REF!</f>
        <v>#REF!</v>
      </c>
      <c r="G764" s="269">
        <f t="shared" ref="G764:I764" si="1018">G770</f>
        <v>0</v>
      </c>
      <c r="H764" s="269">
        <f t="shared" si="1018"/>
        <v>0</v>
      </c>
      <c r="I764" s="269">
        <f t="shared" si="1018"/>
        <v>0</v>
      </c>
      <c r="J764" s="77" t="e">
        <f t="shared" si="1008"/>
        <v>#DIV/0!</v>
      </c>
      <c r="K764" s="168">
        <f t="shared" ref="K764" si="1019">K770</f>
        <v>0</v>
      </c>
      <c r="L764" s="77" t="e">
        <f t="shared" si="1012"/>
        <v>#DIV/0!</v>
      </c>
      <c r="M764" s="87" t="e">
        <f t="shared" si="1016"/>
        <v>#DIV/0!</v>
      </c>
      <c r="N764" s="168">
        <f t="shared" ref="N764" si="1020">N770</f>
        <v>0</v>
      </c>
      <c r="O764" s="168">
        <f t="shared" si="1001"/>
        <v>0</v>
      </c>
      <c r="P764" s="77" t="e">
        <f t="shared" si="1002"/>
        <v>#DIV/0!</v>
      </c>
      <c r="Q764" s="224"/>
      <c r="R764" s="224"/>
      <c r="S764" s="584"/>
      <c r="T764" s="280" t="b">
        <f t="shared" si="1003"/>
        <v>1</v>
      </c>
      <c r="CJ764" s="38" t="b">
        <f t="shared" si="993"/>
        <v>1</v>
      </c>
      <c r="CT764" s="263">
        <f t="shared" si="994"/>
        <v>0</v>
      </c>
      <c r="CU764" s="25" t="b">
        <f t="shared" si="995"/>
        <v>1</v>
      </c>
    </row>
    <row r="765" spans="1:99" s="35" customFormat="1" ht="46.5" x14ac:dyDescent="0.35">
      <c r="A765" s="126" t="s">
        <v>168</v>
      </c>
      <c r="B765" s="136" t="s">
        <v>33</v>
      </c>
      <c r="C765" s="118" t="s">
        <v>2</v>
      </c>
      <c r="D765" s="273">
        <f t="shared" ref="D765:H765" si="1021">SUM(D766:D770)</f>
        <v>0</v>
      </c>
      <c r="E765" s="273">
        <f t="shared" si="1021"/>
        <v>0</v>
      </c>
      <c r="F765" s="273">
        <f t="shared" si="1021"/>
        <v>0</v>
      </c>
      <c r="G765" s="273">
        <f t="shared" si="1021"/>
        <v>537304.99</v>
      </c>
      <c r="H765" s="273">
        <f t="shared" si="1021"/>
        <v>537304.99</v>
      </c>
      <c r="I765" s="273">
        <f t="shared" ref="I765" si="1022">SUM(I766:I770)</f>
        <v>16565.54</v>
      </c>
      <c r="J765" s="345">
        <f>I765/H765</f>
        <v>3.1E-2</v>
      </c>
      <c r="K765" s="256">
        <f t="shared" ref="K765" si="1023">SUM(K766:K770)</f>
        <v>16565.53</v>
      </c>
      <c r="L765" s="346">
        <f>K765/H765</f>
        <v>3.1E-2</v>
      </c>
      <c r="M765" s="255">
        <f>K765/I765</f>
        <v>1</v>
      </c>
      <c r="N765" s="273">
        <f t="shared" ref="N765:O765" si="1024">SUM(N766:N770)</f>
        <v>537304.99</v>
      </c>
      <c r="O765" s="273">
        <f t="shared" si="1024"/>
        <v>0</v>
      </c>
      <c r="P765" s="119">
        <f t="shared" si="1002"/>
        <v>1</v>
      </c>
      <c r="Q765" s="320"/>
      <c r="R765" s="320"/>
      <c r="S765" s="241"/>
      <c r="T765" s="280" t="b">
        <f t="shared" si="1003"/>
        <v>0</v>
      </c>
      <c r="CG765" s="213" t="e">
        <f>#REF!/#REF!*100</f>
        <v>#REF!</v>
      </c>
      <c r="CJ765" s="38" t="b">
        <f t="shared" si="993"/>
        <v>1</v>
      </c>
      <c r="CT765" s="263">
        <f t="shared" si="994"/>
        <v>537304.99</v>
      </c>
      <c r="CU765" s="25" t="b">
        <f t="shared" si="995"/>
        <v>1</v>
      </c>
    </row>
    <row r="766" spans="1:99" s="34" customFormat="1" ht="34.5" customHeight="1" x14ac:dyDescent="0.35">
      <c r="A766" s="128"/>
      <c r="B766" s="282" t="s">
        <v>10</v>
      </c>
      <c r="C766" s="282"/>
      <c r="D766" s="289"/>
      <c r="E766" s="289"/>
      <c r="F766" s="289"/>
      <c r="G766" s="289">
        <f t="shared" ref="G766:I770" si="1025">G772+G784</f>
        <v>0</v>
      </c>
      <c r="H766" s="289">
        <f t="shared" si="1025"/>
        <v>0</v>
      </c>
      <c r="I766" s="289">
        <f t="shared" si="1025"/>
        <v>0</v>
      </c>
      <c r="J766" s="201" t="e">
        <f>I766/H766</f>
        <v>#DIV/0!</v>
      </c>
      <c r="K766" s="171">
        <f>K772+K784</f>
        <v>0</v>
      </c>
      <c r="L766" s="154" t="e">
        <f>K766/H766</f>
        <v>#DIV/0!</v>
      </c>
      <c r="M766" s="154" t="e">
        <f t="shared" ref="M766:M770" si="1026">K766/I766</f>
        <v>#DIV/0!</v>
      </c>
      <c r="N766" s="291">
        <f>N772+N784</f>
        <v>0</v>
      </c>
      <c r="O766" s="291">
        <f t="shared" ref="O766" si="1027">O772</f>
        <v>0</v>
      </c>
      <c r="P766" s="122" t="e">
        <f t="shared" si="1002"/>
        <v>#DIV/0!</v>
      </c>
      <c r="Q766" s="322"/>
      <c r="R766" s="322"/>
      <c r="S766" s="421"/>
      <c r="T766" s="280" t="b">
        <f t="shared" si="1003"/>
        <v>1</v>
      </c>
      <c r="CJ766" s="38" t="b">
        <f t="shared" si="993"/>
        <v>1</v>
      </c>
      <c r="CT766" s="263">
        <f t="shared" si="994"/>
        <v>0</v>
      </c>
      <c r="CU766" s="25" t="b">
        <f t="shared" si="995"/>
        <v>1</v>
      </c>
    </row>
    <row r="767" spans="1:99" s="34" customFormat="1" ht="34.5" customHeight="1" x14ac:dyDescent="0.35">
      <c r="A767" s="128"/>
      <c r="B767" s="282" t="s">
        <v>8</v>
      </c>
      <c r="C767" s="282"/>
      <c r="D767" s="289"/>
      <c r="E767" s="289"/>
      <c r="F767" s="289"/>
      <c r="G767" s="289">
        <f t="shared" si="1025"/>
        <v>506592.5</v>
      </c>
      <c r="H767" s="289">
        <f t="shared" si="1025"/>
        <v>506592.5</v>
      </c>
      <c r="I767" s="289">
        <f t="shared" si="1025"/>
        <v>15737.26</v>
      </c>
      <c r="J767" s="201">
        <f t="shared" ref="J767:J770" si="1028">I767/H767</f>
        <v>0.03</v>
      </c>
      <c r="K767" s="171">
        <f>K773+K785</f>
        <v>15737.26</v>
      </c>
      <c r="L767" s="154">
        <f t="shared" ref="L767:L770" si="1029">K767/H767</f>
        <v>0.03</v>
      </c>
      <c r="M767" s="154">
        <f t="shared" si="1026"/>
        <v>1</v>
      </c>
      <c r="N767" s="291">
        <f>N773+N785</f>
        <v>506592.5</v>
      </c>
      <c r="O767" s="291">
        <f t="shared" ref="O767" si="1030">O773</f>
        <v>0</v>
      </c>
      <c r="P767" s="123">
        <f t="shared" si="1002"/>
        <v>1</v>
      </c>
      <c r="Q767" s="322"/>
      <c r="R767" s="322"/>
      <c r="S767" s="421"/>
      <c r="T767" s="280" t="b">
        <f t="shared" si="1003"/>
        <v>0</v>
      </c>
      <c r="CJ767" s="38" t="b">
        <f t="shared" si="993"/>
        <v>1</v>
      </c>
      <c r="CT767" s="263">
        <f t="shared" si="994"/>
        <v>506592.5</v>
      </c>
      <c r="CU767" s="25" t="b">
        <f t="shared" si="995"/>
        <v>1</v>
      </c>
    </row>
    <row r="768" spans="1:99" s="34" customFormat="1" ht="34.5" customHeight="1" x14ac:dyDescent="0.35">
      <c r="A768" s="128"/>
      <c r="B768" s="282" t="s">
        <v>19</v>
      </c>
      <c r="C768" s="282"/>
      <c r="D768" s="289"/>
      <c r="E768" s="289"/>
      <c r="F768" s="289"/>
      <c r="G768" s="289">
        <f t="shared" si="1025"/>
        <v>26662.82</v>
      </c>
      <c r="H768" s="289">
        <f t="shared" si="1025"/>
        <v>26662.82</v>
      </c>
      <c r="I768" s="289">
        <f t="shared" si="1025"/>
        <v>828.28</v>
      </c>
      <c r="J768" s="201">
        <f t="shared" si="1028"/>
        <v>0.03</v>
      </c>
      <c r="K768" s="171">
        <f>K774+K786</f>
        <v>828.27</v>
      </c>
      <c r="L768" s="154">
        <f t="shared" si="1029"/>
        <v>0.03</v>
      </c>
      <c r="M768" s="154">
        <f t="shared" si="1026"/>
        <v>1</v>
      </c>
      <c r="N768" s="291">
        <f>N774+N786</f>
        <v>26662.82</v>
      </c>
      <c r="O768" s="291">
        <f t="shared" ref="O768" si="1031">O774</f>
        <v>0</v>
      </c>
      <c r="P768" s="123">
        <f t="shared" si="1002"/>
        <v>1</v>
      </c>
      <c r="Q768" s="322"/>
      <c r="R768" s="322"/>
      <c r="S768" s="421"/>
      <c r="T768" s="280" t="b">
        <f t="shared" si="1003"/>
        <v>0</v>
      </c>
      <c r="CJ768" s="38" t="b">
        <f t="shared" si="993"/>
        <v>1</v>
      </c>
      <c r="CT768" s="263">
        <f t="shared" si="994"/>
        <v>26662.82</v>
      </c>
      <c r="CU768" s="25" t="b">
        <f t="shared" si="995"/>
        <v>1</v>
      </c>
    </row>
    <row r="769" spans="1:99" s="34" customFormat="1" ht="34.5" customHeight="1" x14ac:dyDescent="0.35">
      <c r="A769" s="128"/>
      <c r="B769" s="283" t="s">
        <v>22</v>
      </c>
      <c r="C769" s="283"/>
      <c r="D769" s="288"/>
      <c r="E769" s="288"/>
      <c r="F769" s="288"/>
      <c r="G769" s="289">
        <f t="shared" si="1025"/>
        <v>4049.67</v>
      </c>
      <c r="H769" s="289">
        <f t="shared" si="1025"/>
        <v>4049.67</v>
      </c>
      <c r="I769" s="289">
        <f t="shared" si="1025"/>
        <v>0</v>
      </c>
      <c r="J769" s="201">
        <f t="shared" si="1028"/>
        <v>0</v>
      </c>
      <c r="K769" s="171">
        <f>K775+K787</f>
        <v>0</v>
      </c>
      <c r="L769" s="154">
        <f t="shared" si="1029"/>
        <v>0</v>
      </c>
      <c r="M769" s="154" t="e">
        <f t="shared" si="1026"/>
        <v>#DIV/0!</v>
      </c>
      <c r="N769" s="291">
        <f>N775+N787</f>
        <v>4049.67</v>
      </c>
      <c r="O769" s="291">
        <f t="shared" ref="O769" si="1032">O775</f>
        <v>0</v>
      </c>
      <c r="P769" s="123">
        <f t="shared" si="1002"/>
        <v>1</v>
      </c>
      <c r="Q769" s="322"/>
      <c r="R769" s="322"/>
      <c r="S769" s="421"/>
      <c r="T769" s="280" t="b">
        <f t="shared" si="1003"/>
        <v>0</v>
      </c>
      <c r="CJ769" s="38" t="b">
        <f t="shared" si="993"/>
        <v>1</v>
      </c>
      <c r="CT769" s="263">
        <f t="shared" si="994"/>
        <v>4049.67</v>
      </c>
      <c r="CU769" s="25" t="b">
        <f t="shared" si="995"/>
        <v>1</v>
      </c>
    </row>
    <row r="770" spans="1:99" s="34" customFormat="1" ht="34.5" customHeight="1" x14ac:dyDescent="0.35">
      <c r="A770" s="131"/>
      <c r="B770" s="282" t="s">
        <v>11</v>
      </c>
      <c r="C770" s="282"/>
      <c r="D770" s="289"/>
      <c r="E770" s="289"/>
      <c r="F770" s="289"/>
      <c r="G770" s="289">
        <f t="shared" si="1025"/>
        <v>0</v>
      </c>
      <c r="H770" s="289">
        <f t="shared" si="1025"/>
        <v>0</v>
      </c>
      <c r="I770" s="289">
        <f t="shared" si="1025"/>
        <v>0</v>
      </c>
      <c r="J770" s="201" t="e">
        <f t="shared" si="1028"/>
        <v>#DIV/0!</v>
      </c>
      <c r="K770" s="171">
        <f>K776+K788</f>
        <v>0</v>
      </c>
      <c r="L770" s="154" t="e">
        <f t="shared" si="1029"/>
        <v>#DIV/0!</v>
      </c>
      <c r="M770" s="154" t="e">
        <f t="shared" si="1026"/>
        <v>#DIV/0!</v>
      </c>
      <c r="N770" s="291">
        <f>N776+N788</f>
        <v>0</v>
      </c>
      <c r="O770" s="291">
        <f t="shared" ref="O770" si="1033">O776</f>
        <v>0</v>
      </c>
      <c r="P770" s="122" t="e">
        <f t="shared" si="1002"/>
        <v>#DIV/0!</v>
      </c>
      <c r="Q770" s="137"/>
      <c r="R770" s="137"/>
      <c r="S770" s="422"/>
      <c r="T770" s="280" t="b">
        <f t="shared" si="1003"/>
        <v>1</v>
      </c>
      <c r="CJ770" s="38" t="b">
        <f t="shared" si="993"/>
        <v>1</v>
      </c>
      <c r="CT770" s="263">
        <f t="shared" si="994"/>
        <v>0</v>
      </c>
      <c r="CU770" s="25" t="b">
        <f t="shared" si="995"/>
        <v>1</v>
      </c>
    </row>
    <row r="771" spans="1:99" s="35" customFormat="1" ht="69.75" x14ac:dyDescent="0.35">
      <c r="A771" s="221" t="s">
        <v>169</v>
      </c>
      <c r="B771" s="199" t="s">
        <v>210</v>
      </c>
      <c r="C771" s="141" t="s">
        <v>17</v>
      </c>
      <c r="D771" s="281">
        <f t="shared" ref="D771:H771" si="1034">SUM(D772:D776)</f>
        <v>0</v>
      </c>
      <c r="E771" s="281">
        <f t="shared" si="1034"/>
        <v>0</v>
      </c>
      <c r="F771" s="281">
        <f t="shared" si="1034"/>
        <v>0</v>
      </c>
      <c r="G771" s="281">
        <f t="shared" si="1034"/>
        <v>281102.27</v>
      </c>
      <c r="H771" s="281">
        <f t="shared" si="1034"/>
        <v>281102.27</v>
      </c>
      <c r="I771" s="281">
        <f t="shared" ref="I771" si="1035">SUM(I772:I776)</f>
        <v>16565.54</v>
      </c>
      <c r="J771" s="152">
        <f>I771/H771</f>
        <v>0.06</v>
      </c>
      <c r="K771" s="281">
        <f>SUM(K772:K776)</f>
        <v>16565.53</v>
      </c>
      <c r="L771" s="152">
        <f>K771/H771</f>
        <v>0.06</v>
      </c>
      <c r="M771" s="152">
        <f>K771/I771</f>
        <v>1</v>
      </c>
      <c r="N771" s="281">
        <f t="shared" ref="N771:O771" si="1036">SUM(N772:N776)</f>
        <v>281102.27</v>
      </c>
      <c r="O771" s="281">
        <f t="shared" si="1036"/>
        <v>0</v>
      </c>
      <c r="P771" s="152">
        <f t="shared" ref="P771:P788" si="1037">N771/H771</f>
        <v>1</v>
      </c>
      <c r="Q771" s="152"/>
      <c r="R771" s="152"/>
      <c r="S771" s="580"/>
      <c r="T771" s="280" t="b">
        <f t="shared" si="1003"/>
        <v>0</v>
      </c>
      <c r="CH771" s="642"/>
      <c r="CJ771" s="38" t="b">
        <f t="shared" si="993"/>
        <v>1</v>
      </c>
      <c r="CT771" s="263">
        <f t="shared" si="994"/>
        <v>281102.27</v>
      </c>
      <c r="CU771" s="25" t="b">
        <f t="shared" si="995"/>
        <v>1</v>
      </c>
    </row>
    <row r="772" spans="1:99" s="34" customFormat="1" ht="34.5" customHeight="1" x14ac:dyDescent="0.35">
      <c r="A772" s="222"/>
      <c r="B772" s="124" t="s">
        <v>10</v>
      </c>
      <c r="C772" s="382"/>
      <c r="D772" s="380"/>
      <c r="E772" s="380"/>
      <c r="F772" s="278"/>
      <c r="G772" s="380">
        <f>G778</f>
        <v>0</v>
      </c>
      <c r="H772" s="380">
        <f t="shared" ref="H772:I772" si="1038">H778</f>
        <v>0</v>
      </c>
      <c r="I772" s="380">
        <f t="shared" si="1038"/>
        <v>0</v>
      </c>
      <c r="J772" s="137" t="e">
        <f t="shared" ref="J772:J776" si="1039">I772/H772</f>
        <v>#DIV/0!</v>
      </c>
      <c r="K772" s="185">
        <f t="shared" ref="K772" si="1040">K778</f>
        <v>0</v>
      </c>
      <c r="L772" s="137" t="e">
        <f>K772/H772</f>
        <v>#DIV/0!</v>
      </c>
      <c r="M772" s="185"/>
      <c r="N772" s="380">
        <f t="shared" ref="N772:O772" si="1041">N778</f>
        <v>0</v>
      </c>
      <c r="O772" s="380">
        <f t="shared" si="1041"/>
        <v>0</v>
      </c>
      <c r="P772" s="137" t="e">
        <f t="shared" si="1037"/>
        <v>#DIV/0!</v>
      </c>
      <c r="Q772" s="195"/>
      <c r="R772" s="195"/>
      <c r="S772" s="580"/>
      <c r="T772" s="280" t="b">
        <f t="shared" si="1003"/>
        <v>1</v>
      </c>
      <c r="CH772" s="642"/>
      <c r="CJ772" s="38" t="b">
        <f t="shared" si="993"/>
        <v>1</v>
      </c>
      <c r="CT772" s="263">
        <f t="shared" si="994"/>
        <v>0</v>
      </c>
      <c r="CU772" s="25" t="b">
        <f t="shared" si="995"/>
        <v>1</v>
      </c>
    </row>
    <row r="773" spans="1:99" s="34" customFormat="1" ht="34.5" customHeight="1" x14ac:dyDescent="0.35">
      <c r="A773" s="222"/>
      <c r="B773" s="124" t="s">
        <v>8</v>
      </c>
      <c r="C773" s="382"/>
      <c r="D773" s="380"/>
      <c r="E773" s="380"/>
      <c r="F773" s="380"/>
      <c r="G773" s="380">
        <f t="shared" ref="G773:I773" si="1042">G779</f>
        <v>263200</v>
      </c>
      <c r="H773" s="380">
        <f t="shared" si="1042"/>
        <v>263200</v>
      </c>
      <c r="I773" s="380">
        <f t="shared" si="1042"/>
        <v>15737.26</v>
      </c>
      <c r="J773" s="195">
        <f t="shared" si="1039"/>
        <v>0.06</v>
      </c>
      <c r="K773" s="380">
        <f t="shared" ref="K773" si="1043">K779</f>
        <v>15737.26</v>
      </c>
      <c r="L773" s="195">
        <f>K773/H773</f>
        <v>0.06</v>
      </c>
      <c r="M773" s="123">
        <f t="shared" ref="M773:M774" si="1044">K773/I773</f>
        <v>1</v>
      </c>
      <c r="N773" s="380">
        <f t="shared" ref="N773:O773" si="1045">N779</f>
        <v>263200</v>
      </c>
      <c r="O773" s="380">
        <f t="shared" si="1045"/>
        <v>0</v>
      </c>
      <c r="P773" s="137">
        <f t="shared" si="1037"/>
        <v>1</v>
      </c>
      <c r="Q773" s="137"/>
      <c r="R773" s="137"/>
      <c r="S773" s="580"/>
      <c r="T773" s="280" t="b">
        <f t="shared" si="1003"/>
        <v>0</v>
      </c>
      <c r="CH773" s="642"/>
      <c r="CJ773" s="38" t="b">
        <f t="shared" si="993"/>
        <v>1</v>
      </c>
      <c r="CT773" s="263">
        <f t="shared" si="994"/>
        <v>263200</v>
      </c>
      <c r="CU773" s="25" t="b">
        <f t="shared" si="995"/>
        <v>1</v>
      </c>
    </row>
    <row r="774" spans="1:99" s="34" customFormat="1" ht="34.5" customHeight="1" x14ac:dyDescent="0.35">
      <c r="A774" s="222"/>
      <c r="B774" s="177" t="s">
        <v>19</v>
      </c>
      <c r="C774" s="376"/>
      <c r="D774" s="381"/>
      <c r="E774" s="381"/>
      <c r="F774" s="381"/>
      <c r="G774" s="380">
        <f t="shared" ref="G774:I774" si="1046">G780</f>
        <v>13852.6</v>
      </c>
      <c r="H774" s="380">
        <f t="shared" si="1046"/>
        <v>13852.6</v>
      </c>
      <c r="I774" s="380">
        <f t="shared" si="1046"/>
        <v>828.28</v>
      </c>
      <c r="J774" s="195">
        <f t="shared" si="1039"/>
        <v>0.06</v>
      </c>
      <c r="K774" s="380">
        <f t="shared" ref="K774" si="1047">K780</f>
        <v>828.27</v>
      </c>
      <c r="L774" s="195">
        <f t="shared" ref="L774:L776" si="1048">K774/H774</f>
        <v>0.06</v>
      </c>
      <c r="M774" s="123">
        <f t="shared" si="1044"/>
        <v>1</v>
      </c>
      <c r="N774" s="380">
        <f t="shared" ref="N774:O774" si="1049">N780</f>
        <v>13852.6</v>
      </c>
      <c r="O774" s="380">
        <f t="shared" si="1049"/>
        <v>0</v>
      </c>
      <c r="P774" s="137">
        <f t="shared" si="1037"/>
        <v>1</v>
      </c>
      <c r="Q774" s="137"/>
      <c r="R774" s="137"/>
      <c r="S774" s="580"/>
      <c r="T774" s="280" t="b">
        <f t="shared" si="1003"/>
        <v>0</v>
      </c>
      <c r="CH774" s="642"/>
      <c r="CJ774" s="38" t="b">
        <f t="shared" si="993"/>
        <v>1</v>
      </c>
      <c r="CT774" s="263">
        <f t="shared" si="994"/>
        <v>13852.6</v>
      </c>
      <c r="CU774" s="25" t="b">
        <f t="shared" si="995"/>
        <v>1</v>
      </c>
    </row>
    <row r="775" spans="1:99" s="34" customFormat="1" ht="34.5" customHeight="1" x14ac:dyDescent="0.35">
      <c r="A775" s="222"/>
      <c r="B775" s="376" t="s">
        <v>22</v>
      </c>
      <c r="C775" s="376"/>
      <c r="D775" s="381"/>
      <c r="E775" s="381"/>
      <c r="F775" s="268"/>
      <c r="G775" s="380">
        <f t="shared" ref="G775:I775" si="1050">G781</f>
        <v>4049.67</v>
      </c>
      <c r="H775" s="380">
        <f t="shared" si="1050"/>
        <v>4049.67</v>
      </c>
      <c r="I775" s="380">
        <f t="shared" si="1050"/>
        <v>0</v>
      </c>
      <c r="J775" s="195">
        <f t="shared" si="1039"/>
        <v>0</v>
      </c>
      <c r="K775" s="380">
        <f t="shared" ref="K775" si="1051">K781</f>
        <v>0</v>
      </c>
      <c r="L775" s="195">
        <f t="shared" si="1048"/>
        <v>0</v>
      </c>
      <c r="M775" s="185" t="e">
        <f>#REF!+M781+#REF!+#REF!+#REF!</f>
        <v>#REF!</v>
      </c>
      <c r="N775" s="380">
        <f t="shared" ref="N775:O775" si="1052">N781</f>
        <v>4049.67</v>
      </c>
      <c r="O775" s="380">
        <f t="shared" si="1052"/>
        <v>0</v>
      </c>
      <c r="P775" s="195">
        <f t="shared" si="1037"/>
        <v>1</v>
      </c>
      <c r="Q775" s="195"/>
      <c r="R775" s="195"/>
      <c r="S775" s="580"/>
      <c r="T775" s="280" t="b">
        <f t="shared" si="1003"/>
        <v>0</v>
      </c>
      <c r="CH775" s="642"/>
      <c r="CJ775" s="38" t="b">
        <f t="shared" si="993"/>
        <v>1</v>
      </c>
      <c r="CT775" s="263">
        <f t="shared" si="994"/>
        <v>4049.67</v>
      </c>
      <c r="CU775" s="25" t="b">
        <f t="shared" si="995"/>
        <v>1</v>
      </c>
    </row>
    <row r="776" spans="1:99" s="34" customFormat="1" ht="34.5" customHeight="1" x14ac:dyDescent="0.35">
      <c r="A776" s="223"/>
      <c r="B776" s="177" t="s">
        <v>11</v>
      </c>
      <c r="C776" s="376"/>
      <c r="D776" s="381"/>
      <c r="E776" s="381"/>
      <c r="F776" s="268"/>
      <c r="G776" s="380">
        <f t="shared" ref="G776:I776" si="1053">G782</f>
        <v>0</v>
      </c>
      <c r="H776" s="380">
        <f t="shared" si="1053"/>
        <v>0</v>
      </c>
      <c r="I776" s="380">
        <f t="shared" si="1053"/>
        <v>0</v>
      </c>
      <c r="J776" s="137" t="e">
        <f t="shared" si="1039"/>
        <v>#DIV/0!</v>
      </c>
      <c r="K776" s="380">
        <f t="shared" ref="K776" si="1054">K782</f>
        <v>0</v>
      </c>
      <c r="L776" s="137" t="e">
        <f t="shared" si="1048"/>
        <v>#DIV/0!</v>
      </c>
      <c r="M776" s="185" t="e">
        <f>#REF!+M782+#REF!+#REF!+#REF!</f>
        <v>#REF!</v>
      </c>
      <c r="N776" s="380">
        <f t="shared" ref="N776:O776" si="1055">N782</f>
        <v>0</v>
      </c>
      <c r="O776" s="380">
        <f t="shared" si="1055"/>
        <v>0</v>
      </c>
      <c r="P776" s="137" t="e">
        <f t="shared" si="1037"/>
        <v>#DIV/0!</v>
      </c>
      <c r="Q776" s="137"/>
      <c r="R776" s="137"/>
      <c r="S776" s="580"/>
      <c r="T776" s="280" t="b">
        <f t="shared" si="1003"/>
        <v>1</v>
      </c>
      <c r="CH776" s="642"/>
      <c r="CJ776" s="38" t="b">
        <f t="shared" si="993"/>
        <v>1</v>
      </c>
      <c r="CT776" s="263">
        <f t="shared" si="994"/>
        <v>0</v>
      </c>
      <c r="CU776" s="25" t="b">
        <f t="shared" si="995"/>
        <v>1</v>
      </c>
    </row>
    <row r="777" spans="1:99" s="34" customFormat="1" ht="139.5" x14ac:dyDescent="0.35">
      <c r="A777" s="639" t="s">
        <v>187</v>
      </c>
      <c r="B777" s="462" t="s">
        <v>217</v>
      </c>
      <c r="C777" s="553"/>
      <c r="D777" s="547"/>
      <c r="E777" s="547"/>
      <c r="F777" s="268"/>
      <c r="G777" s="547">
        <f>SUM(G778:G782)</f>
        <v>281102.27</v>
      </c>
      <c r="H777" s="547">
        <f>SUM(H778:H782)</f>
        <v>281102.27</v>
      </c>
      <c r="I777" s="547">
        <f>SUM(I778:I782)</f>
        <v>16565.54</v>
      </c>
      <c r="J777" s="307">
        <f t="shared" ref="J777:J782" si="1056">I777/H777</f>
        <v>5.8999999999999997E-2</v>
      </c>
      <c r="K777" s="547">
        <f>SUM(K778:K782)</f>
        <v>16565.53</v>
      </c>
      <c r="L777" s="123">
        <f t="shared" ref="L777:L782" si="1057">K777/H777</f>
        <v>0.06</v>
      </c>
      <c r="M777" s="123">
        <f t="shared" ref="M777:M782" si="1058">K777/I777</f>
        <v>1</v>
      </c>
      <c r="N777" s="547">
        <f>SUM(N778:N782)</f>
        <v>281102.27</v>
      </c>
      <c r="O777" s="547">
        <f t="shared" ref="O777:O782" si="1059">H777-N777</f>
        <v>0</v>
      </c>
      <c r="P777" s="469">
        <f t="shared" si="1037"/>
        <v>1</v>
      </c>
      <c r="Q777" s="470"/>
      <c r="R777" s="470"/>
      <c r="S777" s="568" t="s">
        <v>452</v>
      </c>
      <c r="T777" s="38" t="b">
        <f t="shared" si="1003"/>
        <v>0</v>
      </c>
      <c r="CH777" s="427"/>
      <c r="CJ777" s="38" t="b">
        <f t="shared" si="993"/>
        <v>1</v>
      </c>
      <c r="CT777" s="182">
        <f t="shared" si="994"/>
        <v>281102.27</v>
      </c>
      <c r="CU777" s="38" t="b">
        <f t="shared" si="995"/>
        <v>1</v>
      </c>
    </row>
    <row r="778" spans="1:99" s="34" customFormat="1" ht="25.5" customHeight="1" x14ac:dyDescent="0.35">
      <c r="A778" s="640"/>
      <c r="B778" s="124" t="s">
        <v>10</v>
      </c>
      <c r="C778" s="553"/>
      <c r="D778" s="547"/>
      <c r="E778" s="547"/>
      <c r="F778" s="268"/>
      <c r="G778" s="547"/>
      <c r="H778" s="547"/>
      <c r="I778" s="125"/>
      <c r="J778" s="137" t="e">
        <f t="shared" si="1056"/>
        <v>#DIV/0!</v>
      </c>
      <c r="K778" s="125"/>
      <c r="L778" s="137" t="e">
        <f t="shared" si="1057"/>
        <v>#DIV/0!</v>
      </c>
      <c r="M778" s="122" t="e">
        <f t="shared" si="1058"/>
        <v>#DIV/0!</v>
      </c>
      <c r="N778" s="546"/>
      <c r="O778" s="547">
        <f t="shared" si="1059"/>
        <v>0</v>
      </c>
      <c r="P778" s="137" t="e">
        <f t="shared" si="1037"/>
        <v>#DIV/0!</v>
      </c>
      <c r="Q778" s="322"/>
      <c r="R778" s="322"/>
      <c r="S778" s="569"/>
      <c r="T778" s="38" t="b">
        <f t="shared" si="1003"/>
        <v>1</v>
      </c>
      <c r="CH778" s="427"/>
      <c r="CJ778" s="38" t="b">
        <f t="shared" si="993"/>
        <v>1</v>
      </c>
      <c r="CT778" s="182">
        <f t="shared" si="994"/>
        <v>0</v>
      </c>
      <c r="CU778" s="38" t="b">
        <f t="shared" si="995"/>
        <v>1</v>
      </c>
    </row>
    <row r="779" spans="1:99" s="34" customFormat="1" ht="25.5" customHeight="1" x14ac:dyDescent="0.35">
      <c r="A779" s="640"/>
      <c r="B779" s="124" t="s">
        <v>8</v>
      </c>
      <c r="C779" s="553"/>
      <c r="D779" s="547"/>
      <c r="E779" s="547"/>
      <c r="F779" s="268"/>
      <c r="G779" s="547">
        <v>263200</v>
      </c>
      <c r="H779" s="547">
        <v>263200</v>
      </c>
      <c r="I779" s="547">
        <v>15737.26</v>
      </c>
      <c r="J779" s="195">
        <f t="shared" si="1056"/>
        <v>0.06</v>
      </c>
      <c r="K779" s="547">
        <v>15737.26</v>
      </c>
      <c r="L779" s="195">
        <f t="shared" si="1057"/>
        <v>0.06</v>
      </c>
      <c r="M779" s="123">
        <f t="shared" si="1058"/>
        <v>1</v>
      </c>
      <c r="N779" s="546">
        <f>H779</f>
        <v>263200</v>
      </c>
      <c r="O779" s="547">
        <f t="shared" si="1059"/>
        <v>0</v>
      </c>
      <c r="P779" s="195">
        <f t="shared" si="1037"/>
        <v>1</v>
      </c>
      <c r="Q779" s="321"/>
      <c r="R779" s="321"/>
      <c r="S779" s="569"/>
      <c r="T779" s="38" t="b">
        <f>H785-K785=Q785</f>
        <v>0</v>
      </c>
      <c r="CH779" s="427"/>
      <c r="CJ779" s="38" t="b">
        <f t="shared" si="993"/>
        <v>1</v>
      </c>
      <c r="CT779" s="182">
        <f t="shared" si="994"/>
        <v>263200</v>
      </c>
      <c r="CU779" s="38" t="b">
        <f t="shared" si="995"/>
        <v>1</v>
      </c>
    </row>
    <row r="780" spans="1:99" s="34" customFormat="1" ht="25.5" customHeight="1" x14ac:dyDescent="0.35">
      <c r="A780" s="640"/>
      <c r="B780" s="177" t="s">
        <v>19</v>
      </c>
      <c r="C780" s="553"/>
      <c r="D780" s="547"/>
      <c r="E780" s="547"/>
      <c r="F780" s="268"/>
      <c r="G780" s="547">
        <v>13852.6</v>
      </c>
      <c r="H780" s="547">
        <v>13852.6</v>
      </c>
      <c r="I780" s="547">
        <v>828.28</v>
      </c>
      <c r="J780" s="195">
        <f>I780/H780</f>
        <v>0.06</v>
      </c>
      <c r="K780" s="547">
        <v>828.27</v>
      </c>
      <c r="L780" s="195">
        <f>K780/H780</f>
        <v>0.06</v>
      </c>
      <c r="M780" s="123">
        <f>K780/I780</f>
        <v>1</v>
      </c>
      <c r="N780" s="546">
        <f t="shared" ref="N780:N781" si="1060">H780</f>
        <v>13852.6</v>
      </c>
      <c r="O780" s="547">
        <f t="shared" si="1059"/>
        <v>0</v>
      </c>
      <c r="P780" s="195">
        <f t="shared" si="1037"/>
        <v>1</v>
      </c>
      <c r="Q780" s="321"/>
      <c r="R780" s="321"/>
      <c r="S780" s="569"/>
      <c r="T780" s="38" t="b">
        <f t="shared" si="1003"/>
        <v>0</v>
      </c>
      <c r="CH780" s="427"/>
      <c r="CJ780" s="38" t="b">
        <f t="shared" si="993"/>
        <v>1</v>
      </c>
      <c r="CT780" s="182">
        <f t="shared" si="994"/>
        <v>13852.6</v>
      </c>
      <c r="CU780" s="38" t="b">
        <f t="shared" si="995"/>
        <v>1</v>
      </c>
    </row>
    <row r="781" spans="1:99" s="34" customFormat="1" ht="25.5" customHeight="1" x14ac:dyDescent="0.35">
      <c r="A781" s="640"/>
      <c r="B781" s="553" t="s">
        <v>22</v>
      </c>
      <c r="C781" s="553"/>
      <c r="D781" s="547"/>
      <c r="E781" s="547"/>
      <c r="F781" s="268"/>
      <c r="G781" s="547">
        <v>4049.67</v>
      </c>
      <c r="H781" s="547">
        <v>4049.67</v>
      </c>
      <c r="I781" s="125"/>
      <c r="J781" s="137">
        <f t="shared" si="1056"/>
        <v>0</v>
      </c>
      <c r="K781" s="125"/>
      <c r="L781" s="137">
        <f t="shared" si="1057"/>
        <v>0</v>
      </c>
      <c r="M781" s="122" t="e">
        <f t="shared" si="1058"/>
        <v>#DIV/0!</v>
      </c>
      <c r="N781" s="546">
        <f t="shared" si="1060"/>
        <v>4049.67</v>
      </c>
      <c r="O781" s="547">
        <f t="shared" si="1059"/>
        <v>0</v>
      </c>
      <c r="P781" s="195">
        <f t="shared" si="1037"/>
        <v>1</v>
      </c>
      <c r="Q781" s="471"/>
      <c r="R781" s="471"/>
      <c r="S781" s="569"/>
      <c r="T781" s="38" t="b">
        <f t="shared" si="1003"/>
        <v>1</v>
      </c>
      <c r="CH781" s="427"/>
      <c r="CJ781" s="38" t="b">
        <f t="shared" ref="CJ781:CJ788" si="1061">N781+O781=H781</f>
        <v>1</v>
      </c>
      <c r="CT781" s="182">
        <f t="shared" si="994"/>
        <v>4049.67</v>
      </c>
      <c r="CU781" s="38" t="b">
        <f t="shared" si="995"/>
        <v>1</v>
      </c>
    </row>
    <row r="782" spans="1:99" s="34" customFormat="1" ht="25.5" customHeight="1" x14ac:dyDescent="0.35">
      <c r="A782" s="641"/>
      <c r="B782" s="177" t="s">
        <v>11</v>
      </c>
      <c r="C782" s="553"/>
      <c r="D782" s="547"/>
      <c r="E782" s="547"/>
      <c r="F782" s="268"/>
      <c r="G782" s="547"/>
      <c r="H782" s="547"/>
      <c r="I782" s="547"/>
      <c r="J782" s="137" t="e">
        <f t="shared" si="1056"/>
        <v>#DIV/0!</v>
      </c>
      <c r="K782" s="547"/>
      <c r="L782" s="137" t="e">
        <f t="shared" si="1057"/>
        <v>#DIV/0!</v>
      </c>
      <c r="M782" s="122" t="e">
        <f t="shared" si="1058"/>
        <v>#DIV/0!</v>
      </c>
      <c r="N782" s="546"/>
      <c r="O782" s="547">
        <f t="shared" si="1059"/>
        <v>0</v>
      </c>
      <c r="P782" s="137" t="e">
        <f t="shared" si="1037"/>
        <v>#DIV/0!</v>
      </c>
      <c r="Q782" s="137"/>
      <c r="R782" s="137"/>
      <c r="S782" s="570"/>
      <c r="T782" s="38" t="b">
        <f t="shared" si="1003"/>
        <v>1</v>
      </c>
      <c r="CH782" s="427"/>
      <c r="CJ782" s="38" t="b">
        <f t="shared" si="1061"/>
        <v>1</v>
      </c>
      <c r="CT782" s="182">
        <f t="shared" si="994"/>
        <v>0</v>
      </c>
      <c r="CU782" s="38" t="b">
        <f t="shared" si="995"/>
        <v>1</v>
      </c>
    </row>
    <row r="783" spans="1:99" s="41" customFormat="1" ht="63.75" customHeight="1" x14ac:dyDescent="0.25">
      <c r="A783" s="173" t="s">
        <v>221</v>
      </c>
      <c r="B783" s="120" t="s">
        <v>207</v>
      </c>
      <c r="C783" s="155" t="s">
        <v>17</v>
      </c>
      <c r="D783" s="271">
        <f t="shared" ref="D783:I783" si="1062">SUM(D784:D788)</f>
        <v>0</v>
      </c>
      <c r="E783" s="271">
        <f t="shared" si="1062"/>
        <v>0</v>
      </c>
      <c r="F783" s="271">
        <f t="shared" si="1062"/>
        <v>0</v>
      </c>
      <c r="G783" s="271">
        <f t="shared" si="1062"/>
        <v>256202.72</v>
      </c>
      <c r="H783" s="271">
        <f t="shared" si="1062"/>
        <v>256202.72</v>
      </c>
      <c r="I783" s="271">
        <f t="shared" si="1062"/>
        <v>0</v>
      </c>
      <c r="J783" s="121">
        <f>I783/H783</f>
        <v>0</v>
      </c>
      <c r="K783" s="271">
        <f t="shared" ref="K783" si="1063">SUM(K784:K788)</f>
        <v>0</v>
      </c>
      <c r="L783" s="121">
        <f>K783/H783</f>
        <v>0</v>
      </c>
      <c r="M783" s="174" t="e">
        <f>K783/I783</f>
        <v>#DIV/0!</v>
      </c>
      <c r="N783" s="271">
        <f t="shared" ref="N783:O783" si="1064">SUM(N784:N788)</f>
        <v>256202.72</v>
      </c>
      <c r="O783" s="271">
        <f t="shared" si="1064"/>
        <v>0</v>
      </c>
      <c r="P783" s="121">
        <f t="shared" si="1037"/>
        <v>1</v>
      </c>
      <c r="Q783" s="271"/>
      <c r="R783" s="271"/>
      <c r="S783" s="596" t="s">
        <v>405</v>
      </c>
      <c r="T783" s="38" t="b">
        <f t="shared" si="1003"/>
        <v>0</v>
      </c>
      <c r="CG783" s="472" t="s">
        <v>113</v>
      </c>
      <c r="CJ783" s="40" t="b">
        <f t="shared" si="1061"/>
        <v>1</v>
      </c>
      <c r="CT783" s="182">
        <f t="shared" ref="CT783:CT788" si="1065">N783+O783</f>
        <v>256202.72</v>
      </c>
      <c r="CU783" s="38" t="b">
        <f t="shared" ref="CU783:CU788" si="1066">CT783=H783</f>
        <v>1</v>
      </c>
    </row>
    <row r="784" spans="1:99" s="36" customFormat="1" x14ac:dyDescent="0.25">
      <c r="A784" s="175"/>
      <c r="B784" s="473" t="s">
        <v>10</v>
      </c>
      <c r="C784" s="474"/>
      <c r="D784" s="475"/>
      <c r="E784" s="475"/>
      <c r="F784" s="476"/>
      <c r="G784" s="475">
        <f>G790+G796+G802+G808+G814+G820+G826+G832+G838+G844+G850+G856+G862+G868+G874+G880</f>
        <v>0</v>
      </c>
      <c r="H784" s="475">
        <f t="shared" ref="H784:I784" si="1067">H790+H796+H802+H808+H814+H820+H826+H832+H838+H844+H850+H856+H862+H868+H874+H880</f>
        <v>0</v>
      </c>
      <c r="I784" s="475">
        <f t="shared" si="1067"/>
        <v>0</v>
      </c>
      <c r="J784" s="477" t="e">
        <f>I784/H784</f>
        <v>#DIV/0!</v>
      </c>
      <c r="K784" s="475">
        <f t="shared" ref="K784" si="1068">K790+K796+K802+K808+K814+K820+K826+K832+K838+K844+K850+K856+K862+K868+K874+K880</f>
        <v>0</v>
      </c>
      <c r="L784" s="477" t="e">
        <f t="shared" ref="L784:L788" si="1069">K784/H784</f>
        <v>#DIV/0!</v>
      </c>
      <c r="M784" s="174" t="e">
        <f t="shared" ref="M784:M788" si="1070">K784/I784</f>
        <v>#DIV/0!</v>
      </c>
      <c r="N784" s="475">
        <f t="shared" ref="N784:O784" si="1071">N790+N796+N802+N808+N814+N820+N826+N832+N838+N844+N850+N856+N862+N868+N874+N880</f>
        <v>0</v>
      </c>
      <c r="O784" s="475">
        <f t="shared" si="1071"/>
        <v>0</v>
      </c>
      <c r="P784" s="477" t="e">
        <f t="shared" si="1037"/>
        <v>#DIV/0!</v>
      </c>
      <c r="Q784" s="475"/>
      <c r="R784" s="475"/>
      <c r="S784" s="584"/>
      <c r="T784" s="38" t="b">
        <f t="shared" si="1003"/>
        <v>1</v>
      </c>
      <c r="CJ784" s="40" t="b">
        <f t="shared" si="1061"/>
        <v>1</v>
      </c>
      <c r="CT784" s="182">
        <f t="shared" si="1065"/>
        <v>0</v>
      </c>
      <c r="CU784" s="38" t="b">
        <f t="shared" si="1066"/>
        <v>1</v>
      </c>
    </row>
    <row r="785" spans="1:99" s="36" customFormat="1" x14ac:dyDescent="0.25">
      <c r="A785" s="175"/>
      <c r="B785" s="473" t="s">
        <v>8</v>
      </c>
      <c r="C785" s="474"/>
      <c r="D785" s="475"/>
      <c r="E785" s="475"/>
      <c r="F785" s="475"/>
      <c r="G785" s="475">
        <f t="shared" ref="G785:I788" si="1072">G791+G797+G803+G809+G815+G821+G827+G833+G839+G845+G851+G857+G863+G869+G875+G881</f>
        <v>243392.5</v>
      </c>
      <c r="H785" s="475">
        <f t="shared" si="1072"/>
        <v>243392.5</v>
      </c>
      <c r="I785" s="475">
        <f t="shared" si="1072"/>
        <v>0</v>
      </c>
      <c r="J785" s="478">
        <f t="shared" ref="J785:J788" si="1073">I785/H785</f>
        <v>0</v>
      </c>
      <c r="K785" s="475">
        <f t="shared" ref="K785" si="1074">K791+K797+K803+K809+K815+K821+K827+K833+K839+K845+K851+K857+K863+K869+K875+K881</f>
        <v>0</v>
      </c>
      <c r="L785" s="478">
        <f t="shared" si="1069"/>
        <v>0</v>
      </c>
      <c r="M785" s="174" t="e">
        <f t="shared" si="1070"/>
        <v>#DIV/0!</v>
      </c>
      <c r="N785" s="475">
        <f t="shared" ref="N785:O785" si="1075">N791+N797+N803+N809+N815+N821+N827+N833+N839+N845+N851+N857+N863+N869+N875+N881</f>
        <v>243392.5</v>
      </c>
      <c r="O785" s="475">
        <f t="shared" si="1075"/>
        <v>0</v>
      </c>
      <c r="P785" s="478">
        <f t="shared" si="1037"/>
        <v>1</v>
      </c>
      <c r="Q785" s="475"/>
      <c r="R785" s="475"/>
      <c r="S785" s="584"/>
      <c r="T785" s="38" t="b">
        <f t="shared" si="1003"/>
        <v>0</v>
      </c>
      <c r="CJ785" s="40" t="b">
        <f t="shared" si="1061"/>
        <v>1</v>
      </c>
      <c r="CT785" s="182">
        <f t="shared" si="1065"/>
        <v>243392.5</v>
      </c>
      <c r="CU785" s="38" t="b">
        <f t="shared" si="1066"/>
        <v>1</v>
      </c>
    </row>
    <row r="786" spans="1:99" s="36" customFormat="1" x14ac:dyDescent="0.25">
      <c r="A786" s="175"/>
      <c r="B786" s="462" t="s">
        <v>19</v>
      </c>
      <c r="C786" s="155"/>
      <c r="D786" s="271"/>
      <c r="E786" s="271"/>
      <c r="F786" s="271"/>
      <c r="G786" s="475">
        <f t="shared" si="1072"/>
        <v>12810.22</v>
      </c>
      <c r="H786" s="475">
        <f t="shared" si="1072"/>
        <v>12810.22</v>
      </c>
      <c r="I786" s="475">
        <f t="shared" si="1072"/>
        <v>0</v>
      </c>
      <c r="J786" s="478">
        <f t="shared" si="1073"/>
        <v>0</v>
      </c>
      <c r="K786" s="475">
        <f t="shared" ref="K786" si="1076">K792+K798+K804+K810+K816+K822+K828+K834+K840+K846+K852+K858+K864+K870+K876+K882</f>
        <v>0</v>
      </c>
      <c r="L786" s="478">
        <f t="shared" si="1069"/>
        <v>0</v>
      </c>
      <c r="M786" s="174" t="e">
        <f t="shared" si="1070"/>
        <v>#DIV/0!</v>
      </c>
      <c r="N786" s="475">
        <f t="shared" ref="N786:O786" si="1077">N792+N798+N804+N810+N816+N822+N828+N834+N840+N846+N852+N858+N864+N870+N876+N882</f>
        <v>12810.22</v>
      </c>
      <c r="O786" s="475">
        <f t="shared" si="1077"/>
        <v>0</v>
      </c>
      <c r="P786" s="478">
        <f t="shared" si="1037"/>
        <v>1</v>
      </c>
      <c r="Q786" s="475"/>
      <c r="R786" s="475"/>
      <c r="S786" s="584"/>
      <c r="T786" s="38" t="b">
        <f t="shared" si="1003"/>
        <v>0</v>
      </c>
      <c r="CJ786" s="40" t="b">
        <f t="shared" si="1061"/>
        <v>1</v>
      </c>
      <c r="CT786" s="182">
        <f>N786+O786</f>
        <v>12810.22</v>
      </c>
      <c r="CU786" s="38" t="b">
        <f t="shared" si="1066"/>
        <v>1</v>
      </c>
    </row>
    <row r="787" spans="1:99" s="36" customFormat="1" x14ac:dyDescent="0.25">
      <c r="A787" s="175"/>
      <c r="B787" s="155" t="s">
        <v>22</v>
      </c>
      <c r="C787" s="155"/>
      <c r="D787" s="271"/>
      <c r="E787" s="271"/>
      <c r="F787" s="273"/>
      <c r="G787" s="475">
        <f t="shared" si="1072"/>
        <v>0</v>
      </c>
      <c r="H787" s="475">
        <f t="shared" si="1072"/>
        <v>0</v>
      </c>
      <c r="I787" s="475">
        <f t="shared" si="1072"/>
        <v>0</v>
      </c>
      <c r="J787" s="477" t="e">
        <f t="shared" si="1073"/>
        <v>#DIV/0!</v>
      </c>
      <c r="K787" s="475">
        <f t="shared" ref="K787" si="1078">K793+K799+K805+K811+K817+K823+K829+K835+K841+K847+K853+K859+K865+K871+K877+K883</f>
        <v>0</v>
      </c>
      <c r="L787" s="477" t="e">
        <f t="shared" si="1069"/>
        <v>#DIV/0!</v>
      </c>
      <c r="M787" s="174" t="e">
        <f t="shared" si="1070"/>
        <v>#DIV/0!</v>
      </c>
      <c r="N787" s="475">
        <f t="shared" ref="N787:O787" si="1079">N793+N799+N805+N811+N817+N823+N829+N835+N841+N847+N853+N859+N865+N871+N877+N883</f>
        <v>0</v>
      </c>
      <c r="O787" s="475">
        <f t="shared" si="1079"/>
        <v>0</v>
      </c>
      <c r="P787" s="477" t="e">
        <f t="shared" si="1037"/>
        <v>#DIV/0!</v>
      </c>
      <c r="Q787" s="475"/>
      <c r="R787" s="475"/>
      <c r="S787" s="584"/>
      <c r="T787" s="38" t="b">
        <f t="shared" si="1003"/>
        <v>1</v>
      </c>
      <c r="CJ787" s="40" t="b">
        <f t="shared" si="1061"/>
        <v>1</v>
      </c>
      <c r="CT787" s="182">
        <f t="shared" si="1065"/>
        <v>0</v>
      </c>
      <c r="CU787" s="38" t="b">
        <f t="shared" si="1066"/>
        <v>1</v>
      </c>
    </row>
    <row r="788" spans="1:99" s="36" customFormat="1" x14ac:dyDescent="0.25">
      <c r="A788" s="176"/>
      <c r="B788" s="462" t="s">
        <v>11</v>
      </c>
      <c r="C788" s="155"/>
      <c r="D788" s="271"/>
      <c r="E788" s="271"/>
      <c r="F788" s="273"/>
      <c r="G788" s="475">
        <f t="shared" si="1072"/>
        <v>0</v>
      </c>
      <c r="H788" s="475">
        <f t="shared" si="1072"/>
        <v>0</v>
      </c>
      <c r="I788" s="475">
        <f t="shared" si="1072"/>
        <v>0</v>
      </c>
      <c r="J788" s="477" t="e">
        <f t="shared" si="1073"/>
        <v>#DIV/0!</v>
      </c>
      <c r="K788" s="475">
        <f t="shared" ref="K788" si="1080">K794+K800+K806+K812+K818+K824+K830+K836+K842+K848+K854+K860+K866+K872+K878+K884</f>
        <v>0</v>
      </c>
      <c r="L788" s="477" t="e">
        <f t="shared" si="1069"/>
        <v>#DIV/0!</v>
      </c>
      <c r="M788" s="174" t="e">
        <f t="shared" si="1070"/>
        <v>#DIV/0!</v>
      </c>
      <c r="N788" s="475">
        <f t="shared" ref="N788:O788" si="1081">N794+N800+N806+N812+N818+N824+N830+N836+N842+N848+N854+N860+N866+N872+N878+N884</f>
        <v>0</v>
      </c>
      <c r="O788" s="475">
        <f t="shared" si="1081"/>
        <v>0</v>
      </c>
      <c r="P788" s="477" t="e">
        <f t="shared" si="1037"/>
        <v>#DIV/0!</v>
      </c>
      <c r="Q788" s="475"/>
      <c r="R788" s="475"/>
      <c r="S788" s="584"/>
      <c r="T788" s="38" t="b">
        <f t="shared" si="1003"/>
        <v>1</v>
      </c>
      <c r="CJ788" s="40" t="b">
        <f t="shared" si="1061"/>
        <v>1</v>
      </c>
      <c r="CT788" s="182">
        <f t="shared" si="1065"/>
        <v>0</v>
      </c>
      <c r="CU788" s="38" t="b">
        <f t="shared" si="1066"/>
        <v>1</v>
      </c>
    </row>
    <row r="789" spans="1:99" s="411" customFormat="1" ht="53.25" customHeight="1" x14ac:dyDescent="0.25">
      <c r="A789" s="479" t="s">
        <v>361</v>
      </c>
      <c r="B789" s="120" t="s">
        <v>362</v>
      </c>
      <c r="C789" s="153" t="s">
        <v>17</v>
      </c>
      <c r="D789" s="272">
        <f t="shared" ref="D789:I789" si="1082">SUM(D790:D794)</f>
        <v>0</v>
      </c>
      <c r="E789" s="272">
        <f t="shared" si="1082"/>
        <v>0</v>
      </c>
      <c r="F789" s="272">
        <f t="shared" si="1082"/>
        <v>0</v>
      </c>
      <c r="G789" s="272">
        <f t="shared" si="1082"/>
        <v>16360.03</v>
      </c>
      <c r="H789" s="272">
        <f t="shared" si="1082"/>
        <v>16360.03</v>
      </c>
      <c r="I789" s="272">
        <f t="shared" si="1082"/>
        <v>0</v>
      </c>
      <c r="J789" s="150">
        <f>I789/H789</f>
        <v>0</v>
      </c>
      <c r="K789" s="272">
        <f t="shared" ref="K789" si="1083">SUM(K790:K794)</f>
        <v>0</v>
      </c>
      <c r="L789" s="150">
        <f>K789/H789</f>
        <v>0</v>
      </c>
      <c r="M789" s="154" t="e">
        <f>K789/I789</f>
        <v>#DIV/0!</v>
      </c>
      <c r="N789" s="272">
        <f t="shared" ref="N789:O789" si="1084">SUM(N790:N794)</f>
        <v>16360.03</v>
      </c>
      <c r="O789" s="272">
        <f t="shared" si="1084"/>
        <v>0</v>
      </c>
      <c r="P789" s="150">
        <f t="shared" ref="P789:P794" si="1085">N789/H789</f>
        <v>1</v>
      </c>
      <c r="Q789" s="272"/>
      <c r="R789" s="272"/>
      <c r="S789" s="564" t="s">
        <v>258</v>
      </c>
      <c r="T789" s="38" t="b">
        <f t="shared" si="1003"/>
        <v>0</v>
      </c>
      <c r="CG789" s="188" t="s">
        <v>113</v>
      </c>
      <c r="CJ789" s="250" t="b">
        <f t="shared" ref="CJ789:CJ794" si="1086">N789+O789=H789</f>
        <v>1</v>
      </c>
      <c r="CT789" s="297">
        <f t="shared" ref="CT789:CT791" si="1087">N789+O789</f>
        <v>16360.03</v>
      </c>
      <c r="CU789" s="250" t="b">
        <f t="shared" ref="CU789:CU794" si="1088">CT789=H789</f>
        <v>1</v>
      </c>
    </row>
    <row r="790" spans="1:99" s="31" customFormat="1" x14ac:dyDescent="0.25">
      <c r="A790" s="480"/>
      <c r="B790" s="159" t="s">
        <v>10</v>
      </c>
      <c r="C790" s="264"/>
      <c r="D790" s="279"/>
      <c r="E790" s="279"/>
      <c r="F790" s="390"/>
      <c r="G790" s="279"/>
      <c r="H790" s="279"/>
      <c r="I790" s="279"/>
      <c r="J790" s="151" t="e">
        <f>I790/H790</f>
        <v>#DIV/0!</v>
      </c>
      <c r="K790" s="279"/>
      <c r="L790" s="151" t="e">
        <f t="shared" ref="L790:L794" si="1089">K790/H790</f>
        <v>#DIV/0!</v>
      </c>
      <c r="M790" s="154" t="e">
        <f t="shared" ref="M790:M794" si="1090">K790/I790</f>
        <v>#DIV/0!</v>
      </c>
      <c r="N790" s="279">
        <f>H790</f>
        <v>0</v>
      </c>
      <c r="O790" s="279">
        <f>H790-N790</f>
        <v>0</v>
      </c>
      <c r="P790" s="151" t="e">
        <f t="shared" si="1085"/>
        <v>#DIV/0!</v>
      </c>
      <c r="Q790" s="279"/>
      <c r="R790" s="279"/>
      <c r="S790" s="565"/>
      <c r="T790" s="38" t="b">
        <f t="shared" si="1003"/>
        <v>1</v>
      </c>
      <c r="CJ790" s="250" t="b">
        <f t="shared" si="1086"/>
        <v>1</v>
      </c>
      <c r="CT790" s="297">
        <f t="shared" si="1087"/>
        <v>0</v>
      </c>
      <c r="CU790" s="250" t="b">
        <f t="shared" si="1088"/>
        <v>1</v>
      </c>
    </row>
    <row r="791" spans="1:99" s="31" customFormat="1" x14ac:dyDescent="0.25">
      <c r="A791" s="480"/>
      <c r="B791" s="159" t="s">
        <v>8</v>
      </c>
      <c r="C791" s="264"/>
      <c r="D791" s="279"/>
      <c r="E791" s="279"/>
      <c r="F791" s="279"/>
      <c r="G791" s="272">
        <f>15542031/1000</f>
        <v>15542.03</v>
      </c>
      <c r="H791" s="272">
        <f>15542031/1000</f>
        <v>15542.03</v>
      </c>
      <c r="I791" s="279"/>
      <c r="J791" s="149">
        <f t="shared" ref="J791:J794" si="1091">I791/H791</f>
        <v>0</v>
      </c>
      <c r="K791" s="279"/>
      <c r="L791" s="149">
        <f t="shared" si="1089"/>
        <v>0</v>
      </c>
      <c r="M791" s="154" t="e">
        <f t="shared" si="1090"/>
        <v>#DIV/0!</v>
      </c>
      <c r="N791" s="279">
        <f t="shared" ref="N791:N794" si="1092">H791</f>
        <v>15542.03</v>
      </c>
      <c r="O791" s="279">
        <f t="shared" ref="O791:O794" si="1093">H791-N791</f>
        <v>0</v>
      </c>
      <c r="P791" s="149">
        <f t="shared" si="1085"/>
        <v>1</v>
      </c>
      <c r="Q791" s="279"/>
      <c r="R791" s="279"/>
      <c r="S791" s="565"/>
      <c r="T791" s="38" t="b">
        <f t="shared" si="1003"/>
        <v>0</v>
      </c>
      <c r="CJ791" s="250" t="b">
        <f t="shared" si="1086"/>
        <v>1</v>
      </c>
      <c r="CT791" s="297">
        <f t="shared" si="1087"/>
        <v>15542.03</v>
      </c>
      <c r="CU791" s="250" t="b">
        <f t="shared" si="1088"/>
        <v>1</v>
      </c>
    </row>
    <row r="792" spans="1:99" s="31" customFormat="1" x14ac:dyDescent="0.25">
      <c r="A792" s="480"/>
      <c r="B792" s="158" t="s">
        <v>19</v>
      </c>
      <c r="C792" s="153"/>
      <c r="D792" s="272"/>
      <c r="E792" s="272"/>
      <c r="F792" s="272"/>
      <c r="G792" s="272">
        <f>818001/1000</f>
        <v>818</v>
      </c>
      <c r="H792" s="272">
        <f>818001/1000</f>
        <v>818</v>
      </c>
      <c r="I792" s="279"/>
      <c r="J792" s="149">
        <f t="shared" si="1091"/>
        <v>0</v>
      </c>
      <c r="K792" s="279"/>
      <c r="L792" s="149">
        <f t="shared" si="1089"/>
        <v>0</v>
      </c>
      <c r="M792" s="154" t="e">
        <f t="shared" si="1090"/>
        <v>#DIV/0!</v>
      </c>
      <c r="N792" s="279">
        <f t="shared" si="1092"/>
        <v>818</v>
      </c>
      <c r="O792" s="279">
        <f t="shared" si="1093"/>
        <v>0</v>
      </c>
      <c r="P792" s="149">
        <f t="shared" si="1085"/>
        <v>1</v>
      </c>
      <c r="Q792" s="279"/>
      <c r="R792" s="279"/>
      <c r="S792" s="565"/>
      <c r="T792" s="38" t="b">
        <f t="shared" si="1003"/>
        <v>0</v>
      </c>
      <c r="CJ792" s="250" t="b">
        <f t="shared" si="1086"/>
        <v>1</v>
      </c>
      <c r="CT792" s="297">
        <f>N792+O792</f>
        <v>818</v>
      </c>
      <c r="CU792" s="250" t="b">
        <f t="shared" si="1088"/>
        <v>1</v>
      </c>
    </row>
    <row r="793" spans="1:99" s="31" customFormat="1" x14ac:dyDescent="0.25">
      <c r="A793" s="480"/>
      <c r="B793" s="153" t="s">
        <v>22</v>
      </c>
      <c r="C793" s="153"/>
      <c r="D793" s="272"/>
      <c r="E793" s="272"/>
      <c r="F793" s="375"/>
      <c r="G793" s="279"/>
      <c r="H793" s="279"/>
      <c r="I793" s="279"/>
      <c r="J793" s="151" t="e">
        <f t="shared" si="1091"/>
        <v>#DIV/0!</v>
      </c>
      <c r="K793" s="279"/>
      <c r="L793" s="151" t="e">
        <f t="shared" si="1089"/>
        <v>#DIV/0!</v>
      </c>
      <c r="M793" s="154" t="e">
        <f t="shared" si="1090"/>
        <v>#DIV/0!</v>
      </c>
      <c r="N793" s="279">
        <f t="shared" si="1092"/>
        <v>0</v>
      </c>
      <c r="O793" s="279">
        <f t="shared" si="1093"/>
        <v>0</v>
      </c>
      <c r="P793" s="151" t="e">
        <f t="shared" si="1085"/>
        <v>#DIV/0!</v>
      </c>
      <c r="Q793" s="279"/>
      <c r="R793" s="279"/>
      <c r="S793" s="565"/>
      <c r="T793" s="38" t="b">
        <f t="shared" si="1003"/>
        <v>1</v>
      </c>
      <c r="CJ793" s="250" t="b">
        <f t="shared" si="1086"/>
        <v>1</v>
      </c>
      <c r="CT793" s="297">
        <f t="shared" ref="CT793:CT797" si="1094">N793+O793</f>
        <v>0</v>
      </c>
      <c r="CU793" s="250" t="b">
        <f t="shared" si="1088"/>
        <v>1</v>
      </c>
    </row>
    <row r="794" spans="1:99" s="31" customFormat="1" x14ac:dyDescent="0.25">
      <c r="A794" s="481"/>
      <c r="B794" s="158" t="s">
        <v>11</v>
      </c>
      <c r="C794" s="153"/>
      <c r="D794" s="272"/>
      <c r="E794" s="272"/>
      <c r="F794" s="375"/>
      <c r="G794" s="279"/>
      <c r="H794" s="279"/>
      <c r="I794" s="279"/>
      <c r="J794" s="151" t="e">
        <f t="shared" si="1091"/>
        <v>#DIV/0!</v>
      </c>
      <c r="K794" s="279"/>
      <c r="L794" s="151" t="e">
        <f t="shared" si="1089"/>
        <v>#DIV/0!</v>
      </c>
      <c r="M794" s="154" t="e">
        <f t="shared" si="1090"/>
        <v>#DIV/0!</v>
      </c>
      <c r="N794" s="279">
        <f t="shared" si="1092"/>
        <v>0</v>
      </c>
      <c r="O794" s="279">
        <f t="shared" si="1093"/>
        <v>0</v>
      </c>
      <c r="P794" s="151" t="e">
        <f t="shared" si="1085"/>
        <v>#DIV/0!</v>
      </c>
      <c r="Q794" s="279"/>
      <c r="R794" s="279"/>
      <c r="S794" s="566"/>
      <c r="T794" s="38" t="b">
        <f t="shared" si="1003"/>
        <v>1</v>
      </c>
      <c r="CJ794" s="250" t="b">
        <f t="shared" si="1086"/>
        <v>1</v>
      </c>
      <c r="CT794" s="297">
        <f t="shared" si="1094"/>
        <v>0</v>
      </c>
      <c r="CU794" s="250" t="b">
        <f t="shared" si="1088"/>
        <v>1</v>
      </c>
    </row>
    <row r="795" spans="1:99" s="411" customFormat="1" ht="50.25" customHeight="1" x14ac:dyDescent="0.25">
      <c r="A795" s="479" t="s">
        <v>361</v>
      </c>
      <c r="B795" s="120" t="s">
        <v>363</v>
      </c>
      <c r="C795" s="153" t="s">
        <v>17</v>
      </c>
      <c r="D795" s="272">
        <f t="shared" ref="D795:I795" si="1095">SUM(D796:D800)</f>
        <v>0</v>
      </c>
      <c r="E795" s="272">
        <f t="shared" si="1095"/>
        <v>0</v>
      </c>
      <c r="F795" s="272">
        <f t="shared" si="1095"/>
        <v>0</v>
      </c>
      <c r="G795" s="272">
        <f t="shared" si="1095"/>
        <v>9960.39</v>
      </c>
      <c r="H795" s="272">
        <f t="shared" si="1095"/>
        <v>9960.39</v>
      </c>
      <c r="I795" s="272">
        <f t="shared" si="1095"/>
        <v>0</v>
      </c>
      <c r="J795" s="150">
        <f>I795/H795</f>
        <v>0</v>
      </c>
      <c r="K795" s="272">
        <f t="shared" ref="K795" si="1096">SUM(K796:K800)</f>
        <v>0</v>
      </c>
      <c r="L795" s="150">
        <f>K795/H795</f>
        <v>0</v>
      </c>
      <c r="M795" s="154" t="e">
        <f>K795/I795</f>
        <v>#DIV/0!</v>
      </c>
      <c r="N795" s="272">
        <f t="shared" ref="N795:O795" si="1097">SUM(N796:N800)</f>
        <v>9960.39</v>
      </c>
      <c r="O795" s="272">
        <f t="shared" si="1097"/>
        <v>0</v>
      </c>
      <c r="P795" s="150">
        <f t="shared" ref="P795:P848" si="1098">N795/H795</f>
        <v>1</v>
      </c>
      <c r="Q795" s="272"/>
      <c r="R795" s="272"/>
      <c r="S795" s="564" t="s">
        <v>258</v>
      </c>
      <c r="T795" s="38" t="b">
        <f t="shared" si="1003"/>
        <v>0</v>
      </c>
      <c r="CG795" s="188" t="s">
        <v>113</v>
      </c>
      <c r="CJ795" s="250" t="b">
        <f t="shared" ref="CJ795:CJ848" si="1099">N795+O795=H795</f>
        <v>1</v>
      </c>
      <c r="CT795" s="297">
        <f t="shared" si="1094"/>
        <v>9960.39</v>
      </c>
      <c r="CU795" s="250" t="b">
        <f t="shared" ref="CU795:CU848" si="1100">CT795=H795</f>
        <v>1</v>
      </c>
    </row>
    <row r="796" spans="1:99" s="31" customFormat="1" x14ac:dyDescent="0.25">
      <c r="A796" s="480"/>
      <c r="B796" s="159" t="s">
        <v>10</v>
      </c>
      <c r="C796" s="264"/>
      <c r="D796" s="279"/>
      <c r="E796" s="279"/>
      <c r="F796" s="390"/>
      <c r="G796" s="279"/>
      <c r="H796" s="279"/>
      <c r="I796" s="279"/>
      <c r="J796" s="151" t="e">
        <f>I796/H796</f>
        <v>#DIV/0!</v>
      </c>
      <c r="K796" s="279"/>
      <c r="L796" s="151" t="e">
        <f t="shared" ref="L796:L800" si="1101">K796/H796</f>
        <v>#DIV/0!</v>
      </c>
      <c r="M796" s="154" t="e">
        <f t="shared" ref="M796:M800" si="1102">K796/I796</f>
        <v>#DIV/0!</v>
      </c>
      <c r="N796" s="279">
        <f>H796</f>
        <v>0</v>
      </c>
      <c r="O796" s="279">
        <f>H796-N796</f>
        <v>0</v>
      </c>
      <c r="P796" s="151" t="e">
        <f t="shared" si="1098"/>
        <v>#DIV/0!</v>
      </c>
      <c r="Q796" s="279"/>
      <c r="R796" s="279"/>
      <c r="S796" s="565"/>
      <c r="T796" s="38" t="b">
        <f t="shared" si="1003"/>
        <v>1</v>
      </c>
      <c r="CJ796" s="250" t="b">
        <f t="shared" si="1099"/>
        <v>1</v>
      </c>
      <c r="CT796" s="297">
        <f t="shared" si="1094"/>
        <v>0</v>
      </c>
      <c r="CU796" s="250" t="b">
        <f t="shared" si="1100"/>
        <v>1</v>
      </c>
    </row>
    <row r="797" spans="1:99" s="31" customFormat="1" x14ac:dyDescent="0.25">
      <c r="A797" s="480"/>
      <c r="B797" s="159" t="s">
        <v>8</v>
      </c>
      <c r="C797" s="264"/>
      <c r="D797" s="279"/>
      <c r="E797" s="279"/>
      <c r="F797" s="279"/>
      <c r="G797" s="272">
        <f>9462367/1000</f>
        <v>9462.3700000000008</v>
      </c>
      <c r="H797" s="272">
        <f>9462367/1000</f>
        <v>9462.3700000000008</v>
      </c>
      <c r="I797" s="279"/>
      <c r="J797" s="149">
        <f t="shared" ref="J797:J800" si="1103">I797/H797</f>
        <v>0</v>
      </c>
      <c r="K797" s="279"/>
      <c r="L797" s="149">
        <f t="shared" si="1101"/>
        <v>0</v>
      </c>
      <c r="M797" s="154" t="e">
        <f t="shared" si="1102"/>
        <v>#DIV/0!</v>
      </c>
      <c r="N797" s="279">
        <f t="shared" ref="N797:N800" si="1104">H797</f>
        <v>9462.3700000000008</v>
      </c>
      <c r="O797" s="279">
        <f t="shared" ref="O797:O800" si="1105">H797-N797</f>
        <v>0</v>
      </c>
      <c r="P797" s="149">
        <f t="shared" si="1098"/>
        <v>1</v>
      </c>
      <c r="Q797" s="279"/>
      <c r="R797" s="279"/>
      <c r="S797" s="565"/>
      <c r="T797" s="38" t="b">
        <f t="shared" si="1003"/>
        <v>0</v>
      </c>
      <c r="CJ797" s="250" t="b">
        <f t="shared" si="1099"/>
        <v>1</v>
      </c>
      <c r="CT797" s="297">
        <f t="shared" si="1094"/>
        <v>9462.3700000000008</v>
      </c>
      <c r="CU797" s="250" t="b">
        <f t="shared" si="1100"/>
        <v>1</v>
      </c>
    </row>
    <row r="798" spans="1:99" s="31" customFormat="1" x14ac:dyDescent="0.25">
      <c r="A798" s="480"/>
      <c r="B798" s="158" t="s">
        <v>19</v>
      </c>
      <c r="C798" s="153"/>
      <c r="D798" s="272"/>
      <c r="E798" s="272"/>
      <c r="F798" s="272"/>
      <c r="G798" s="272">
        <f>498019/1000</f>
        <v>498.02</v>
      </c>
      <c r="H798" s="272">
        <f>498019/1000</f>
        <v>498.02</v>
      </c>
      <c r="I798" s="279"/>
      <c r="J798" s="149">
        <f t="shared" si="1103"/>
        <v>0</v>
      </c>
      <c r="K798" s="279"/>
      <c r="L798" s="149">
        <f t="shared" si="1101"/>
        <v>0</v>
      </c>
      <c r="M798" s="154" t="e">
        <f t="shared" si="1102"/>
        <v>#DIV/0!</v>
      </c>
      <c r="N798" s="279">
        <f t="shared" si="1104"/>
        <v>498.02</v>
      </c>
      <c r="O798" s="279">
        <f t="shared" si="1105"/>
        <v>0</v>
      </c>
      <c r="P798" s="149">
        <f t="shared" si="1098"/>
        <v>1</v>
      </c>
      <c r="Q798" s="279"/>
      <c r="R798" s="279"/>
      <c r="S798" s="565"/>
      <c r="T798" s="38" t="b">
        <f t="shared" si="1003"/>
        <v>0</v>
      </c>
      <c r="CJ798" s="250" t="b">
        <f t="shared" si="1099"/>
        <v>1</v>
      </c>
      <c r="CT798" s="297">
        <f>N798+O798</f>
        <v>498.02</v>
      </c>
      <c r="CU798" s="250" t="b">
        <f t="shared" si="1100"/>
        <v>1</v>
      </c>
    </row>
    <row r="799" spans="1:99" s="31" customFormat="1" x14ac:dyDescent="0.25">
      <c r="A799" s="480"/>
      <c r="B799" s="153" t="s">
        <v>22</v>
      </c>
      <c r="C799" s="153"/>
      <c r="D799" s="272"/>
      <c r="E799" s="272"/>
      <c r="F799" s="375"/>
      <c r="G799" s="279"/>
      <c r="H799" s="279"/>
      <c r="I799" s="279"/>
      <c r="J799" s="151" t="e">
        <f t="shared" si="1103"/>
        <v>#DIV/0!</v>
      </c>
      <c r="K799" s="279"/>
      <c r="L799" s="151" t="e">
        <f t="shared" si="1101"/>
        <v>#DIV/0!</v>
      </c>
      <c r="M799" s="154" t="e">
        <f t="shared" si="1102"/>
        <v>#DIV/0!</v>
      </c>
      <c r="N799" s="279">
        <f t="shared" si="1104"/>
        <v>0</v>
      </c>
      <c r="O799" s="279">
        <f t="shared" si="1105"/>
        <v>0</v>
      </c>
      <c r="P799" s="151" t="e">
        <f t="shared" si="1098"/>
        <v>#DIV/0!</v>
      </c>
      <c r="Q799" s="279"/>
      <c r="R799" s="279"/>
      <c r="S799" s="565"/>
      <c r="T799" s="38" t="b">
        <f t="shared" si="1003"/>
        <v>1</v>
      </c>
      <c r="CJ799" s="250" t="b">
        <f t="shared" si="1099"/>
        <v>1</v>
      </c>
      <c r="CT799" s="297">
        <f t="shared" ref="CT799:CT803" si="1106">N799+O799</f>
        <v>0</v>
      </c>
      <c r="CU799" s="250" t="b">
        <f t="shared" si="1100"/>
        <v>1</v>
      </c>
    </row>
    <row r="800" spans="1:99" s="31" customFormat="1" x14ac:dyDescent="0.25">
      <c r="A800" s="481"/>
      <c r="B800" s="158" t="s">
        <v>11</v>
      </c>
      <c r="C800" s="153"/>
      <c r="D800" s="272"/>
      <c r="E800" s="272"/>
      <c r="F800" s="375"/>
      <c r="G800" s="279"/>
      <c r="H800" s="279"/>
      <c r="I800" s="279"/>
      <c r="J800" s="151" t="e">
        <f t="shared" si="1103"/>
        <v>#DIV/0!</v>
      </c>
      <c r="K800" s="279"/>
      <c r="L800" s="151" t="e">
        <f t="shared" si="1101"/>
        <v>#DIV/0!</v>
      </c>
      <c r="M800" s="154" t="e">
        <f t="shared" si="1102"/>
        <v>#DIV/0!</v>
      </c>
      <c r="N800" s="279">
        <f t="shared" si="1104"/>
        <v>0</v>
      </c>
      <c r="O800" s="279">
        <f t="shared" si="1105"/>
        <v>0</v>
      </c>
      <c r="P800" s="151" t="e">
        <f t="shared" si="1098"/>
        <v>#DIV/0!</v>
      </c>
      <c r="Q800" s="279"/>
      <c r="R800" s="279"/>
      <c r="S800" s="566"/>
      <c r="T800" s="38" t="b">
        <f t="shared" si="1003"/>
        <v>1</v>
      </c>
      <c r="CJ800" s="250" t="b">
        <f t="shared" si="1099"/>
        <v>1</v>
      </c>
      <c r="CT800" s="297">
        <f t="shared" si="1106"/>
        <v>0</v>
      </c>
      <c r="CU800" s="250" t="b">
        <f t="shared" si="1100"/>
        <v>1</v>
      </c>
    </row>
    <row r="801" spans="1:99" s="411" customFormat="1" ht="72" customHeight="1" x14ac:dyDescent="0.25">
      <c r="A801" s="479" t="s">
        <v>361</v>
      </c>
      <c r="B801" s="120" t="s">
        <v>364</v>
      </c>
      <c r="C801" s="153" t="s">
        <v>17</v>
      </c>
      <c r="D801" s="272">
        <f t="shared" ref="D801:I801" si="1107">SUM(D802:D806)</f>
        <v>0</v>
      </c>
      <c r="E801" s="272">
        <f t="shared" si="1107"/>
        <v>0</v>
      </c>
      <c r="F801" s="272">
        <f t="shared" si="1107"/>
        <v>0</v>
      </c>
      <c r="G801" s="272">
        <f t="shared" si="1107"/>
        <v>57642.16</v>
      </c>
      <c r="H801" s="272">
        <f t="shared" si="1107"/>
        <v>57642.16</v>
      </c>
      <c r="I801" s="272">
        <f t="shared" si="1107"/>
        <v>0</v>
      </c>
      <c r="J801" s="150">
        <f>I801/H801</f>
        <v>0</v>
      </c>
      <c r="K801" s="272">
        <f t="shared" ref="K801" si="1108">SUM(K802:K806)</f>
        <v>0</v>
      </c>
      <c r="L801" s="150">
        <f>K801/H801</f>
        <v>0</v>
      </c>
      <c r="M801" s="154" t="e">
        <f>K801/I801</f>
        <v>#DIV/0!</v>
      </c>
      <c r="N801" s="272">
        <f t="shared" ref="N801:O801" si="1109">SUM(N802:N806)</f>
        <v>57642.16</v>
      </c>
      <c r="O801" s="272">
        <f t="shared" si="1109"/>
        <v>0</v>
      </c>
      <c r="P801" s="150">
        <f t="shared" si="1098"/>
        <v>1</v>
      </c>
      <c r="Q801" s="272"/>
      <c r="R801" s="272"/>
      <c r="S801" s="564" t="s">
        <v>258</v>
      </c>
      <c r="T801" s="38" t="b">
        <f t="shared" si="1003"/>
        <v>0</v>
      </c>
      <c r="CG801" s="188" t="s">
        <v>113</v>
      </c>
      <c r="CJ801" s="250" t="b">
        <f t="shared" si="1099"/>
        <v>1</v>
      </c>
      <c r="CT801" s="297">
        <f t="shared" si="1106"/>
        <v>57642.16</v>
      </c>
      <c r="CU801" s="250" t="b">
        <f t="shared" si="1100"/>
        <v>1</v>
      </c>
    </row>
    <row r="802" spans="1:99" s="31" customFormat="1" x14ac:dyDescent="0.25">
      <c r="A802" s="480"/>
      <c r="B802" s="159" t="s">
        <v>10</v>
      </c>
      <c r="C802" s="264"/>
      <c r="D802" s="279"/>
      <c r="E802" s="279"/>
      <c r="F802" s="390"/>
      <c r="G802" s="279"/>
      <c r="H802" s="279"/>
      <c r="I802" s="279"/>
      <c r="J802" s="151" t="e">
        <f>I802/H802</f>
        <v>#DIV/0!</v>
      </c>
      <c r="K802" s="279"/>
      <c r="L802" s="151" t="e">
        <f t="shared" ref="L802:L806" si="1110">K802/H802</f>
        <v>#DIV/0!</v>
      </c>
      <c r="M802" s="154" t="e">
        <f t="shared" ref="M802:M806" si="1111">K802/I802</f>
        <v>#DIV/0!</v>
      </c>
      <c r="N802" s="279">
        <f>H802</f>
        <v>0</v>
      </c>
      <c r="O802" s="279">
        <f>H802-N802</f>
        <v>0</v>
      </c>
      <c r="P802" s="151" t="e">
        <f t="shared" si="1098"/>
        <v>#DIV/0!</v>
      </c>
      <c r="Q802" s="279"/>
      <c r="R802" s="279"/>
      <c r="S802" s="565"/>
      <c r="T802" s="38" t="b">
        <f t="shared" si="1003"/>
        <v>1</v>
      </c>
      <c r="CJ802" s="250" t="b">
        <f t="shared" si="1099"/>
        <v>1</v>
      </c>
      <c r="CT802" s="297">
        <f t="shared" si="1106"/>
        <v>0</v>
      </c>
      <c r="CU802" s="250" t="b">
        <f t="shared" si="1100"/>
        <v>1</v>
      </c>
    </row>
    <row r="803" spans="1:99" s="31" customFormat="1" x14ac:dyDescent="0.25">
      <c r="A803" s="480"/>
      <c r="B803" s="159" t="s">
        <v>8</v>
      </c>
      <c r="C803" s="264"/>
      <c r="D803" s="279"/>
      <c r="E803" s="279"/>
      <c r="F803" s="279"/>
      <c r="G803" s="272">
        <f>54760053/1000</f>
        <v>54760.05</v>
      </c>
      <c r="H803" s="272">
        <f>54760053/1000</f>
        <v>54760.05</v>
      </c>
      <c r="I803" s="279"/>
      <c r="J803" s="149">
        <f t="shared" ref="J803:J806" si="1112">I803/H803</f>
        <v>0</v>
      </c>
      <c r="K803" s="279"/>
      <c r="L803" s="149">
        <f t="shared" si="1110"/>
        <v>0</v>
      </c>
      <c r="M803" s="154" t="e">
        <f t="shared" si="1111"/>
        <v>#DIV/0!</v>
      </c>
      <c r="N803" s="279">
        <f t="shared" ref="N803:N806" si="1113">H803</f>
        <v>54760.05</v>
      </c>
      <c r="O803" s="279">
        <f t="shared" ref="O803:O806" si="1114">H803-N803</f>
        <v>0</v>
      </c>
      <c r="P803" s="149">
        <f t="shared" si="1098"/>
        <v>1</v>
      </c>
      <c r="Q803" s="279"/>
      <c r="R803" s="279"/>
      <c r="S803" s="565"/>
      <c r="T803" s="38" t="b">
        <f t="shared" si="1003"/>
        <v>0</v>
      </c>
      <c r="CJ803" s="250" t="b">
        <f t="shared" si="1099"/>
        <v>1</v>
      </c>
      <c r="CT803" s="297">
        <f t="shared" si="1106"/>
        <v>54760.05</v>
      </c>
      <c r="CU803" s="250" t="b">
        <f t="shared" si="1100"/>
        <v>1</v>
      </c>
    </row>
    <row r="804" spans="1:99" s="31" customFormat="1" x14ac:dyDescent="0.25">
      <c r="A804" s="480"/>
      <c r="B804" s="158" t="s">
        <v>19</v>
      </c>
      <c r="C804" s="153"/>
      <c r="D804" s="272"/>
      <c r="E804" s="272"/>
      <c r="F804" s="272"/>
      <c r="G804" s="272">
        <f>2882108/1000</f>
        <v>2882.11</v>
      </c>
      <c r="H804" s="272">
        <f>2882108/1000</f>
        <v>2882.11</v>
      </c>
      <c r="I804" s="279"/>
      <c r="J804" s="149">
        <f t="shared" si="1112"/>
        <v>0</v>
      </c>
      <c r="K804" s="279"/>
      <c r="L804" s="149">
        <f t="shared" si="1110"/>
        <v>0</v>
      </c>
      <c r="M804" s="154" t="e">
        <f t="shared" si="1111"/>
        <v>#DIV/0!</v>
      </c>
      <c r="N804" s="279">
        <f t="shared" si="1113"/>
        <v>2882.11</v>
      </c>
      <c r="O804" s="279">
        <f t="shared" si="1114"/>
        <v>0</v>
      </c>
      <c r="P804" s="149">
        <f t="shared" si="1098"/>
        <v>1</v>
      </c>
      <c r="Q804" s="279"/>
      <c r="R804" s="279"/>
      <c r="S804" s="565"/>
      <c r="T804" s="38" t="b">
        <f t="shared" si="1003"/>
        <v>0</v>
      </c>
      <c r="CJ804" s="250" t="b">
        <f t="shared" si="1099"/>
        <v>1</v>
      </c>
      <c r="CT804" s="297">
        <f>N804+O804</f>
        <v>2882.11</v>
      </c>
      <c r="CU804" s="250" t="b">
        <f t="shared" si="1100"/>
        <v>1</v>
      </c>
    </row>
    <row r="805" spans="1:99" s="31" customFormat="1" x14ac:dyDescent="0.25">
      <c r="A805" s="480"/>
      <c r="B805" s="153" t="s">
        <v>22</v>
      </c>
      <c r="C805" s="153"/>
      <c r="D805" s="272"/>
      <c r="E805" s="272"/>
      <c r="F805" s="375"/>
      <c r="G805" s="279"/>
      <c r="H805" s="279"/>
      <c r="I805" s="279"/>
      <c r="J805" s="151" t="e">
        <f t="shared" si="1112"/>
        <v>#DIV/0!</v>
      </c>
      <c r="K805" s="279"/>
      <c r="L805" s="151" t="e">
        <f t="shared" si="1110"/>
        <v>#DIV/0!</v>
      </c>
      <c r="M805" s="154" t="e">
        <f t="shared" si="1111"/>
        <v>#DIV/0!</v>
      </c>
      <c r="N805" s="279">
        <f t="shared" si="1113"/>
        <v>0</v>
      </c>
      <c r="O805" s="279">
        <f t="shared" si="1114"/>
        <v>0</v>
      </c>
      <c r="P805" s="151" t="e">
        <f t="shared" si="1098"/>
        <v>#DIV/0!</v>
      </c>
      <c r="Q805" s="279"/>
      <c r="R805" s="279"/>
      <c r="S805" s="565"/>
      <c r="T805" s="38" t="b">
        <f t="shared" si="1003"/>
        <v>1</v>
      </c>
      <c r="CJ805" s="250" t="b">
        <f t="shared" si="1099"/>
        <v>1</v>
      </c>
      <c r="CT805" s="297">
        <f t="shared" ref="CT805:CT809" si="1115">N805+O805</f>
        <v>0</v>
      </c>
      <c r="CU805" s="250" t="b">
        <f t="shared" si="1100"/>
        <v>1</v>
      </c>
    </row>
    <row r="806" spans="1:99" s="31" customFormat="1" x14ac:dyDescent="0.25">
      <c r="A806" s="481"/>
      <c r="B806" s="158" t="s">
        <v>11</v>
      </c>
      <c r="C806" s="153"/>
      <c r="D806" s="272"/>
      <c r="E806" s="272"/>
      <c r="F806" s="375"/>
      <c r="G806" s="279"/>
      <c r="H806" s="279"/>
      <c r="I806" s="279"/>
      <c r="J806" s="151" t="e">
        <f t="shared" si="1112"/>
        <v>#DIV/0!</v>
      </c>
      <c r="K806" s="279"/>
      <c r="L806" s="151" t="e">
        <f t="shared" si="1110"/>
        <v>#DIV/0!</v>
      </c>
      <c r="M806" s="154" t="e">
        <f t="shared" si="1111"/>
        <v>#DIV/0!</v>
      </c>
      <c r="N806" s="279">
        <f t="shared" si="1113"/>
        <v>0</v>
      </c>
      <c r="O806" s="279">
        <f t="shared" si="1114"/>
        <v>0</v>
      </c>
      <c r="P806" s="151" t="e">
        <f t="shared" si="1098"/>
        <v>#DIV/0!</v>
      </c>
      <c r="Q806" s="279"/>
      <c r="R806" s="279"/>
      <c r="S806" s="566"/>
      <c r="T806" s="38" t="b">
        <f t="shared" si="1003"/>
        <v>1</v>
      </c>
      <c r="CJ806" s="250" t="b">
        <f t="shared" si="1099"/>
        <v>1</v>
      </c>
      <c r="CT806" s="297">
        <f t="shared" si="1115"/>
        <v>0</v>
      </c>
      <c r="CU806" s="250" t="b">
        <f t="shared" si="1100"/>
        <v>1</v>
      </c>
    </row>
    <row r="807" spans="1:99" s="411" customFormat="1" ht="54" customHeight="1" x14ac:dyDescent="0.25">
      <c r="A807" s="479" t="s">
        <v>361</v>
      </c>
      <c r="B807" s="120" t="s">
        <v>365</v>
      </c>
      <c r="C807" s="153" t="s">
        <v>17</v>
      </c>
      <c r="D807" s="272">
        <f t="shared" ref="D807:I807" si="1116">SUM(D808:D812)</f>
        <v>0</v>
      </c>
      <c r="E807" s="272">
        <f t="shared" si="1116"/>
        <v>0</v>
      </c>
      <c r="F807" s="272">
        <f t="shared" si="1116"/>
        <v>0</v>
      </c>
      <c r="G807" s="272">
        <f t="shared" si="1116"/>
        <v>5674.39</v>
      </c>
      <c r="H807" s="272">
        <f t="shared" si="1116"/>
        <v>5674.39</v>
      </c>
      <c r="I807" s="272">
        <f t="shared" si="1116"/>
        <v>0</v>
      </c>
      <c r="J807" s="150">
        <f>I807/H807</f>
        <v>0</v>
      </c>
      <c r="K807" s="272">
        <f t="shared" ref="K807" si="1117">SUM(K808:K812)</f>
        <v>0</v>
      </c>
      <c r="L807" s="150">
        <f>K807/H807</f>
        <v>0</v>
      </c>
      <c r="M807" s="154" t="e">
        <f>K807/I807</f>
        <v>#DIV/0!</v>
      </c>
      <c r="N807" s="272">
        <f t="shared" ref="N807:O807" si="1118">SUM(N808:N812)</f>
        <v>5674.39</v>
      </c>
      <c r="O807" s="272">
        <f t="shared" si="1118"/>
        <v>0</v>
      </c>
      <c r="P807" s="150">
        <f t="shared" si="1098"/>
        <v>1</v>
      </c>
      <c r="Q807" s="272"/>
      <c r="R807" s="272"/>
      <c r="S807" s="564" t="s">
        <v>258</v>
      </c>
      <c r="T807" s="38" t="b">
        <f t="shared" si="1003"/>
        <v>0</v>
      </c>
      <c r="CG807" s="188" t="s">
        <v>113</v>
      </c>
      <c r="CJ807" s="250" t="b">
        <f t="shared" si="1099"/>
        <v>1</v>
      </c>
      <c r="CT807" s="297">
        <f t="shared" si="1115"/>
        <v>5674.39</v>
      </c>
      <c r="CU807" s="250" t="b">
        <f t="shared" si="1100"/>
        <v>1</v>
      </c>
    </row>
    <row r="808" spans="1:99" s="31" customFormat="1" x14ac:dyDescent="0.25">
      <c r="A808" s="480"/>
      <c r="B808" s="159" t="s">
        <v>10</v>
      </c>
      <c r="C808" s="264"/>
      <c r="D808" s="279"/>
      <c r="E808" s="279"/>
      <c r="F808" s="390"/>
      <c r="G808" s="279"/>
      <c r="H808" s="279"/>
      <c r="I808" s="279"/>
      <c r="J808" s="151" t="e">
        <f>I808/H808</f>
        <v>#DIV/0!</v>
      </c>
      <c r="K808" s="279"/>
      <c r="L808" s="151" t="e">
        <f t="shared" ref="L808:L812" si="1119">K808/H808</f>
        <v>#DIV/0!</v>
      </c>
      <c r="M808" s="154" t="e">
        <f t="shared" ref="M808:M812" si="1120">K808/I808</f>
        <v>#DIV/0!</v>
      </c>
      <c r="N808" s="279">
        <f>H808</f>
        <v>0</v>
      </c>
      <c r="O808" s="279">
        <f>H808-N808</f>
        <v>0</v>
      </c>
      <c r="P808" s="151" t="e">
        <f t="shared" si="1098"/>
        <v>#DIV/0!</v>
      </c>
      <c r="Q808" s="279"/>
      <c r="R808" s="279"/>
      <c r="S808" s="565"/>
      <c r="T808" s="38" t="b">
        <f t="shared" si="1003"/>
        <v>1</v>
      </c>
      <c r="CJ808" s="250" t="b">
        <f t="shared" si="1099"/>
        <v>1</v>
      </c>
      <c r="CT808" s="297">
        <f t="shared" si="1115"/>
        <v>0</v>
      </c>
      <c r="CU808" s="250" t="b">
        <f t="shared" si="1100"/>
        <v>1</v>
      </c>
    </row>
    <row r="809" spans="1:99" s="31" customFormat="1" x14ac:dyDescent="0.25">
      <c r="A809" s="480"/>
      <c r="B809" s="159" t="s">
        <v>8</v>
      </c>
      <c r="C809" s="264"/>
      <c r="D809" s="279"/>
      <c r="E809" s="279"/>
      <c r="F809" s="279"/>
      <c r="G809" s="272">
        <f>5390666/1000</f>
        <v>5390.67</v>
      </c>
      <c r="H809" s="272">
        <f>5390666/1000</f>
        <v>5390.67</v>
      </c>
      <c r="I809" s="279"/>
      <c r="J809" s="149">
        <f t="shared" ref="J809:J812" si="1121">I809/H809</f>
        <v>0</v>
      </c>
      <c r="K809" s="279"/>
      <c r="L809" s="149">
        <f t="shared" si="1119"/>
        <v>0</v>
      </c>
      <c r="M809" s="154" t="e">
        <f t="shared" si="1120"/>
        <v>#DIV/0!</v>
      </c>
      <c r="N809" s="279">
        <f t="shared" ref="N809:N812" si="1122">H809</f>
        <v>5390.67</v>
      </c>
      <c r="O809" s="279">
        <f t="shared" ref="O809:O812" si="1123">H809-N809</f>
        <v>0</v>
      </c>
      <c r="P809" s="149">
        <f t="shared" si="1098"/>
        <v>1</v>
      </c>
      <c r="Q809" s="279"/>
      <c r="R809" s="279"/>
      <c r="S809" s="565"/>
      <c r="T809" s="38" t="b">
        <f t="shared" si="1003"/>
        <v>0</v>
      </c>
      <c r="CJ809" s="250" t="b">
        <f t="shared" si="1099"/>
        <v>1</v>
      </c>
      <c r="CT809" s="297">
        <f t="shared" si="1115"/>
        <v>5390.67</v>
      </c>
      <c r="CU809" s="250" t="b">
        <f t="shared" si="1100"/>
        <v>1</v>
      </c>
    </row>
    <row r="810" spans="1:99" s="31" customFormat="1" x14ac:dyDescent="0.25">
      <c r="A810" s="480"/>
      <c r="B810" s="158" t="s">
        <v>19</v>
      </c>
      <c r="C810" s="153"/>
      <c r="D810" s="272"/>
      <c r="E810" s="272"/>
      <c r="F810" s="272"/>
      <c r="G810" s="272">
        <f>283719/1000</f>
        <v>283.72000000000003</v>
      </c>
      <c r="H810" s="272">
        <f>283719/1000</f>
        <v>283.72000000000003</v>
      </c>
      <c r="I810" s="279"/>
      <c r="J810" s="149">
        <f t="shared" si="1121"/>
        <v>0</v>
      </c>
      <c r="K810" s="279"/>
      <c r="L810" s="149">
        <f t="shared" si="1119"/>
        <v>0</v>
      </c>
      <c r="M810" s="154" t="e">
        <f t="shared" si="1120"/>
        <v>#DIV/0!</v>
      </c>
      <c r="N810" s="279">
        <f t="shared" si="1122"/>
        <v>283.72000000000003</v>
      </c>
      <c r="O810" s="279">
        <f t="shared" si="1123"/>
        <v>0</v>
      </c>
      <c r="P810" s="149">
        <f t="shared" si="1098"/>
        <v>1</v>
      </c>
      <c r="Q810" s="279"/>
      <c r="R810" s="279"/>
      <c r="S810" s="565"/>
      <c r="T810" s="38" t="b">
        <f t="shared" si="1003"/>
        <v>0</v>
      </c>
      <c r="CJ810" s="250" t="b">
        <f t="shared" si="1099"/>
        <v>1</v>
      </c>
      <c r="CT810" s="297">
        <f>N810+O810</f>
        <v>283.72000000000003</v>
      </c>
      <c r="CU810" s="250" t="b">
        <f t="shared" si="1100"/>
        <v>1</v>
      </c>
    </row>
    <row r="811" spans="1:99" s="31" customFormat="1" x14ac:dyDescent="0.25">
      <c r="A811" s="480"/>
      <c r="B811" s="153" t="s">
        <v>22</v>
      </c>
      <c r="C811" s="153"/>
      <c r="D811" s="272"/>
      <c r="E811" s="272"/>
      <c r="F811" s="375"/>
      <c r="G811" s="279"/>
      <c r="H811" s="279"/>
      <c r="I811" s="279"/>
      <c r="J811" s="151" t="e">
        <f t="shared" si="1121"/>
        <v>#DIV/0!</v>
      </c>
      <c r="K811" s="279"/>
      <c r="L811" s="151" t="e">
        <f t="shared" si="1119"/>
        <v>#DIV/0!</v>
      </c>
      <c r="M811" s="154" t="e">
        <f t="shared" si="1120"/>
        <v>#DIV/0!</v>
      </c>
      <c r="N811" s="279">
        <f t="shared" si="1122"/>
        <v>0</v>
      </c>
      <c r="O811" s="279">
        <f t="shared" si="1123"/>
        <v>0</v>
      </c>
      <c r="P811" s="151" t="e">
        <f t="shared" si="1098"/>
        <v>#DIV/0!</v>
      </c>
      <c r="Q811" s="279"/>
      <c r="R811" s="279"/>
      <c r="S811" s="565"/>
      <c r="T811" s="38" t="b">
        <f t="shared" si="1003"/>
        <v>1</v>
      </c>
      <c r="CJ811" s="250" t="b">
        <f t="shared" si="1099"/>
        <v>1</v>
      </c>
      <c r="CT811" s="297">
        <f t="shared" ref="CT811:CT815" si="1124">N811+O811</f>
        <v>0</v>
      </c>
      <c r="CU811" s="250" t="b">
        <f t="shared" si="1100"/>
        <v>1</v>
      </c>
    </row>
    <row r="812" spans="1:99" s="31" customFormat="1" x14ac:dyDescent="0.25">
      <c r="A812" s="481"/>
      <c r="B812" s="158" t="s">
        <v>11</v>
      </c>
      <c r="C812" s="153"/>
      <c r="D812" s="272"/>
      <c r="E812" s="272"/>
      <c r="F812" s="375"/>
      <c r="G812" s="279"/>
      <c r="H812" s="279"/>
      <c r="I812" s="279"/>
      <c r="J812" s="151" t="e">
        <f t="shared" si="1121"/>
        <v>#DIV/0!</v>
      </c>
      <c r="K812" s="279"/>
      <c r="L812" s="151" t="e">
        <f t="shared" si="1119"/>
        <v>#DIV/0!</v>
      </c>
      <c r="M812" s="154" t="e">
        <f t="shared" si="1120"/>
        <v>#DIV/0!</v>
      </c>
      <c r="N812" s="279">
        <f t="shared" si="1122"/>
        <v>0</v>
      </c>
      <c r="O812" s="279">
        <f t="shared" si="1123"/>
        <v>0</v>
      </c>
      <c r="P812" s="151" t="e">
        <f t="shared" si="1098"/>
        <v>#DIV/0!</v>
      </c>
      <c r="Q812" s="279"/>
      <c r="R812" s="279"/>
      <c r="S812" s="566"/>
      <c r="T812" s="38" t="b">
        <f t="shared" si="1003"/>
        <v>1</v>
      </c>
      <c r="CJ812" s="250" t="b">
        <f t="shared" si="1099"/>
        <v>1</v>
      </c>
      <c r="CT812" s="297">
        <f t="shared" si="1124"/>
        <v>0</v>
      </c>
      <c r="CU812" s="250" t="b">
        <f t="shared" si="1100"/>
        <v>1</v>
      </c>
    </row>
    <row r="813" spans="1:99" s="411" customFormat="1" ht="72" customHeight="1" x14ac:dyDescent="0.25">
      <c r="A813" s="479" t="s">
        <v>361</v>
      </c>
      <c r="B813" s="120" t="s">
        <v>366</v>
      </c>
      <c r="C813" s="153" t="s">
        <v>17</v>
      </c>
      <c r="D813" s="272">
        <f t="shared" ref="D813:I813" si="1125">SUM(D814:D818)</f>
        <v>0</v>
      </c>
      <c r="E813" s="272">
        <f t="shared" si="1125"/>
        <v>0</v>
      </c>
      <c r="F813" s="272">
        <f t="shared" si="1125"/>
        <v>0</v>
      </c>
      <c r="G813" s="272">
        <f t="shared" si="1125"/>
        <v>3051.11</v>
      </c>
      <c r="H813" s="272">
        <f t="shared" si="1125"/>
        <v>3051.11</v>
      </c>
      <c r="I813" s="272">
        <f t="shared" si="1125"/>
        <v>0</v>
      </c>
      <c r="J813" s="150">
        <f>I813/H813</f>
        <v>0</v>
      </c>
      <c r="K813" s="272">
        <f t="shared" ref="K813" si="1126">SUM(K814:K818)</f>
        <v>0</v>
      </c>
      <c r="L813" s="150">
        <f>K813/H813</f>
        <v>0</v>
      </c>
      <c r="M813" s="154" t="e">
        <f>K813/I813</f>
        <v>#DIV/0!</v>
      </c>
      <c r="N813" s="272">
        <f t="shared" ref="N813:O813" si="1127">SUM(N814:N818)</f>
        <v>3051.11</v>
      </c>
      <c r="O813" s="272">
        <f t="shared" si="1127"/>
        <v>0</v>
      </c>
      <c r="P813" s="150">
        <f t="shared" si="1098"/>
        <v>1</v>
      </c>
      <c r="Q813" s="272"/>
      <c r="R813" s="272"/>
      <c r="S813" s="564" t="s">
        <v>258</v>
      </c>
      <c r="T813" s="38" t="b">
        <f t="shared" si="1003"/>
        <v>0</v>
      </c>
      <c r="CG813" s="188" t="s">
        <v>113</v>
      </c>
      <c r="CJ813" s="250" t="b">
        <f t="shared" si="1099"/>
        <v>1</v>
      </c>
      <c r="CT813" s="297">
        <f t="shared" si="1124"/>
        <v>3051.11</v>
      </c>
      <c r="CU813" s="250" t="b">
        <f t="shared" si="1100"/>
        <v>1</v>
      </c>
    </row>
    <row r="814" spans="1:99" s="31" customFormat="1" x14ac:dyDescent="0.25">
      <c r="A814" s="480"/>
      <c r="B814" s="159" t="s">
        <v>10</v>
      </c>
      <c r="C814" s="264"/>
      <c r="D814" s="279"/>
      <c r="E814" s="279"/>
      <c r="F814" s="390"/>
      <c r="G814" s="279"/>
      <c r="H814" s="279"/>
      <c r="I814" s="279"/>
      <c r="J814" s="151" t="e">
        <f>I814/H814</f>
        <v>#DIV/0!</v>
      </c>
      <c r="K814" s="279"/>
      <c r="L814" s="151" t="e">
        <f t="shared" ref="L814:L818" si="1128">K814/H814</f>
        <v>#DIV/0!</v>
      </c>
      <c r="M814" s="154" t="e">
        <f t="shared" ref="M814:M818" si="1129">K814/I814</f>
        <v>#DIV/0!</v>
      </c>
      <c r="N814" s="279">
        <f>H814</f>
        <v>0</v>
      </c>
      <c r="O814" s="279">
        <f>H814-N814</f>
        <v>0</v>
      </c>
      <c r="P814" s="151" t="e">
        <f t="shared" si="1098"/>
        <v>#DIV/0!</v>
      </c>
      <c r="Q814" s="279"/>
      <c r="R814" s="279"/>
      <c r="S814" s="565"/>
      <c r="T814" s="38" t="b">
        <f t="shared" si="1003"/>
        <v>1</v>
      </c>
      <c r="CJ814" s="250" t="b">
        <f t="shared" si="1099"/>
        <v>1</v>
      </c>
      <c r="CT814" s="297">
        <f t="shared" si="1124"/>
        <v>0</v>
      </c>
      <c r="CU814" s="250" t="b">
        <f t="shared" si="1100"/>
        <v>1</v>
      </c>
    </row>
    <row r="815" spans="1:99" s="31" customFormat="1" x14ac:dyDescent="0.25">
      <c r="A815" s="480"/>
      <c r="B815" s="159" t="s">
        <v>8</v>
      </c>
      <c r="C815" s="264"/>
      <c r="D815" s="279"/>
      <c r="E815" s="279"/>
      <c r="F815" s="279"/>
      <c r="G815" s="272">
        <f>2898552/1000</f>
        <v>2898.55</v>
      </c>
      <c r="H815" s="272">
        <f>2898552/1000</f>
        <v>2898.55</v>
      </c>
      <c r="I815" s="279"/>
      <c r="J815" s="149">
        <f t="shared" ref="J815:J818" si="1130">I815/H815</f>
        <v>0</v>
      </c>
      <c r="K815" s="279"/>
      <c r="L815" s="149">
        <f t="shared" si="1128"/>
        <v>0</v>
      </c>
      <c r="M815" s="154" t="e">
        <f t="shared" si="1129"/>
        <v>#DIV/0!</v>
      </c>
      <c r="N815" s="279">
        <f t="shared" ref="N815:N818" si="1131">H815</f>
        <v>2898.55</v>
      </c>
      <c r="O815" s="279">
        <f t="shared" ref="O815:O818" si="1132">H815-N815</f>
        <v>0</v>
      </c>
      <c r="P815" s="149">
        <f t="shared" si="1098"/>
        <v>1</v>
      </c>
      <c r="Q815" s="279"/>
      <c r="R815" s="279"/>
      <c r="S815" s="565"/>
      <c r="T815" s="38" t="b">
        <f t="shared" si="1003"/>
        <v>0</v>
      </c>
      <c r="CJ815" s="250" t="b">
        <f t="shared" si="1099"/>
        <v>1</v>
      </c>
      <c r="CT815" s="297">
        <f t="shared" si="1124"/>
        <v>2898.55</v>
      </c>
      <c r="CU815" s="250" t="b">
        <f t="shared" si="1100"/>
        <v>1</v>
      </c>
    </row>
    <row r="816" spans="1:99" s="31" customFormat="1" x14ac:dyDescent="0.25">
      <c r="A816" s="480"/>
      <c r="B816" s="158" t="s">
        <v>19</v>
      </c>
      <c r="C816" s="153"/>
      <c r="D816" s="272"/>
      <c r="E816" s="272"/>
      <c r="F816" s="272"/>
      <c r="G816" s="272">
        <f>152556/1000</f>
        <v>152.56</v>
      </c>
      <c r="H816" s="272">
        <f>152556/1000</f>
        <v>152.56</v>
      </c>
      <c r="I816" s="279"/>
      <c r="J816" s="149">
        <f t="shared" si="1130"/>
        <v>0</v>
      </c>
      <c r="K816" s="279"/>
      <c r="L816" s="149">
        <f t="shared" si="1128"/>
        <v>0</v>
      </c>
      <c r="M816" s="154" t="e">
        <f t="shared" si="1129"/>
        <v>#DIV/0!</v>
      </c>
      <c r="N816" s="279">
        <f t="shared" si="1131"/>
        <v>152.56</v>
      </c>
      <c r="O816" s="279">
        <f t="shared" si="1132"/>
        <v>0</v>
      </c>
      <c r="P816" s="149">
        <f t="shared" si="1098"/>
        <v>1</v>
      </c>
      <c r="Q816" s="279"/>
      <c r="R816" s="279"/>
      <c r="S816" s="565"/>
      <c r="T816" s="38" t="b">
        <f t="shared" si="1003"/>
        <v>0</v>
      </c>
      <c r="CJ816" s="250" t="b">
        <f t="shared" si="1099"/>
        <v>1</v>
      </c>
      <c r="CT816" s="297">
        <f>N816+O816</f>
        <v>152.56</v>
      </c>
      <c r="CU816" s="250" t="b">
        <f t="shared" si="1100"/>
        <v>1</v>
      </c>
    </row>
    <row r="817" spans="1:99" s="31" customFormat="1" x14ac:dyDescent="0.25">
      <c r="A817" s="480"/>
      <c r="B817" s="153" t="s">
        <v>22</v>
      </c>
      <c r="C817" s="153"/>
      <c r="D817" s="272"/>
      <c r="E817" s="272"/>
      <c r="F817" s="375"/>
      <c r="G817" s="279"/>
      <c r="H817" s="279"/>
      <c r="I817" s="279"/>
      <c r="J817" s="151" t="e">
        <f t="shared" si="1130"/>
        <v>#DIV/0!</v>
      </c>
      <c r="K817" s="279"/>
      <c r="L817" s="151" t="e">
        <f t="shared" si="1128"/>
        <v>#DIV/0!</v>
      </c>
      <c r="M817" s="154" t="e">
        <f t="shared" si="1129"/>
        <v>#DIV/0!</v>
      </c>
      <c r="N817" s="279">
        <f t="shared" si="1131"/>
        <v>0</v>
      </c>
      <c r="O817" s="279">
        <f t="shared" si="1132"/>
        <v>0</v>
      </c>
      <c r="P817" s="151" t="e">
        <f t="shared" si="1098"/>
        <v>#DIV/0!</v>
      </c>
      <c r="Q817" s="279"/>
      <c r="R817" s="279"/>
      <c r="S817" s="565"/>
      <c r="T817" s="38" t="b">
        <f t="shared" ref="T817:T880" si="1133">H823-K823=Q823</f>
        <v>1</v>
      </c>
      <c r="CJ817" s="250" t="b">
        <f t="shared" si="1099"/>
        <v>1</v>
      </c>
      <c r="CT817" s="297">
        <f t="shared" ref="CT817:CT821" si="1134">N817+O817</f>
        <v>0</v>
      </c>
      <c r="CU817" s="250" t="b">
        <f t="shared" si="1100"/>
        <v>1</v>
      </c>
    </row>
    <row r="818" spans="1:99" s="31" customFormat="1" x14ac:dyDescent="0.25">
      <c r="A818" s="481"/>
      <c r="B818" s="158" t="s">
        <v>11</v>
      </c>
      <c r="C818" s="153"/>
      <c r="D818" s="272"/>
      <c r="E818" s="272"/>
      <c r="F818" s="375"/>
      <c r="G818" s="279"/>
      <c r="H818" s="279"/>
      <c r="I818" s="279"/>
      <c r="J818" s="151" t="e">
        <f t="shared" si="1130"/>
        <v>#DIV/0!</v>
      </c>
      <c r="K818" s="279"/>
      <c r="L818" s="151" t="e">
        <f t="shared" si="1128"/>
        <v>#DIV/0!</v>
      </c>
      <c r="M818" s="154" t="e">
        <f t="shared" si="1129"/>
        <v>#DIV/0!</v>
      </c>
      <c r="N818" s="279">
        <f t="shared" si="1131"/>
        <v>0</v>
      </c>
      <c r="O818" s="279">
        <f t="shared" si="1132"/>
        <v>0</v>
      </c>
      <c r="P818" s="151" t="e">
        <f t="shared" si="1098"/>
        <v>#DIV/0!</v>
      </c>
      <c r="Q818" s="279"/>
      <c r="R818" s="279"/>
      <c r="S818" s="566"/>
      <c r="T818" s="38" t="b">
        <f t="shared" si="1133"/>
        <v>1</v>
      </c>
      <c r="CJ818" s="250" t="b">
        <f t="shared" si="1099"/>
        <v>1</v>
      </c>
      <c r="CT818" s="297">
        <f t="shared" si="1134"/>
        <v>0</v>
      </c>
      <c r="CU818" s="250" t="b">
        <f t="shared" si="1100"/>
        <v>1</v>
      </c>
    </row>
    <row r="819" spans="1:99" s="411" customFormat="1" ht="54" customHeight="1" x14ac:dyDescent="0.25">
      <c r="A819" s="479" t="s">
        <v>361</v>
      </c>
      <c r="B819" s="120" t="s">
        <v>367</v>
      </c>
      <c r="C819" s="153" t="s">
        <v>17</v>
      </c>
      <c r="D819" s="272">
        <f t="shared" ref="D819:I819" si="1135">SUM(D820:D824)</f>
        <v>0</v>
      </c>
      <c r="E819" s="272">
        <f t="shared" si="1135"/>
        <v>0</v>
      </c>
      <c r="F819" s="272">
        <f t="shared" si="1135"/>
        <v>0</v>
      </c>
      <c r="G819" s="272">
        <f t="shared" si="1135"/>
        <v>6239.57</v>
      </c>
      <c r="H819" s="272">
        <f t="shared" si="1135"/>
        <v>6239.57</v>
      </c>
      <c r="I819" s="272">
        <f t="shared" si="1135"/>
        <v>0</v>
      </c>
      <c r="J819" s="150">
        <f>I819/H819</f>
        <v>0</v>
      </c>
      <c r="K819" s="272">
        <f t="shared" ref="K819" si="1136">SUM(K820:K824)</f>
        <v>0</v>
      </c>
      <c r="L819" s="150">
        <f>K819/H819</f>
        <v>0</v>
      </c>
      <c r="M819" s="154" t="e">
        <f>K819/I819</f>
        <v>#DIV/0!</v>
      </c>
      <c r="N819" s="272">
        <f t="shared" ref="N819:O819" si="1137">SUM(N820:N824)</f>
        <v>6239.57</v>
      </c>
      <c r="O819" s="272">
        <f t="shared" si="1137"/>
        <v>0</v>
      </c>
      <c r="P819" s="150">
        <f t="shared" si="1098"/>
        <v>1</v>
      </c>
      <c r="Q819" s="272"/>
      <c r="R819" s="272"/>
      <c r="S819" s="564" t="s">
        <v>258</v>
      </c>
      <c r="T819" s="38" t="b">
        <f t="shared" si="1133"/>
        <v>0</v>
      </c>
      <c r="CG819" s="188" t="s">
        <v>113</v>
      </c>
      <c r="CJ819" s="250" t="b">
        <f t="shared" si="1099"/>
        <v>1</v>
      </c>
      <c r="CT819" s="297">
        <f t="shared" si="1134"/>
        <v>6239.57</v>
      </c>
      <c r="CU819" s="250" t="b">
        <f t="shared" si="1100"/>
        <v>1</v>
      </c>
    </row>
    <row r="820" spans="1:99" s="31" customFormat="1" x14ac:dyDescent="0.25">
      <c r="A820" s="480"/>
      <c r="B820" s="159" t="s">
        <v>10</v>
      </c>
      <c r="C820" s="264"/>
      <c r="D820" s="279"/>
      <c r="E820" s="279"/>
      <c r="F820" s="390"/>
      <c r="G820" s="279"/>
      <c r="H820" s="279"/>
      <c r="I820" s="279"/>
      <c r="J820" s="151" t="e">
        <f>I820/H820</f>
        <v>#DIV/0!</v>
      </c>
      <c r="K820" s="279"/>
      <c r="L820" s="151" t="e">
        <f t="shared" ref="L820:L824" si="1138">K820/H820</f>
        <v>#DIV/0!</v>
      </c>
      <c r="M820" s="154" t="e">
        <f t="shared" ref="M820:M824" si="1139">K820/I820</f>
        <v>#DIV/0!</v>
      </c>
      <c r="N820" s="279">
        <f>H820</f>
        <v>0</v>
      </c>
      <c r="O820" s="279">
        <f>H820-N820</f>
        <v>0</v>
      </c>
      <c r="P820" s="151" t="e">
        <f t="shared" si="1098"/>
        <v>#DIV/0!</v>
      </c>
      <c r="Q820" s="279"/>
      <c r="R820" s="279"/>
      <c r="S820" s="565"/>
      <c r="T820" s="38" t="b">
        <f t="shared" si="1133"/>
        <v>1</v>
      </c>
      <c r="CJ820" s="250" t="b">
        <f t="shared" si="1099"/>
        <v>1</v>
      </c>
      <c r="CT820" s="297">
        <f t="shared" si="1134"/>
        <v>0</v>
      </c>
      <c r="CU820" s="250" t="b">
        <f t="shared" si="1100"/>
        <v>1</v>
      </c>
    </row>
    <row r="821" spans="1:99" s="31" customFormat="1" x14ac:dyDescent="0.25">
      <c r="A821" s="480"/>
      <c r="B821" s="159" t="s">
        <v>8</v>
      </c>
      <c r="C821" s="264"/>
      <c r="D821" s="279"/>
      <c r="E821" s="279"/>
      <c r="F821" s="279"/>
      <c r="G821" s="272">
        <f>5927593/1000</f>
        <v>5927.59</v>
      </c>
      <c r="H821" s="272">
        <f>5927593/1000</f>
        <v>5927.59</v>
      </c>
      <c r="I821" s="279"/>
      <c r="J821" s="149">
        <f t="shared" ref="J821:J824" si="1140">I821/H821</f>
        <v>0</v>
      </c>
      <c r="K821" s="279"/>
      <c r="L821" s="149">
        <f t="shared" si="1138"/>
        <v>0</v>
      </c>
      <c r="M821" s="154" t="e">
        <f t="shared" si="1139"/>
        <v>#DIV/0!</v>
      </c>
      <c r="N821" s="279">
        <f t="shared" ref="N821:N824" si="1141">H821</f>
        <v>5927.59</v>
      </c>
      <c r="O821" s="279">
        <f t="shared" ref="O821:O824" si="1142">H821-N821</f>
        <v>0</v>
      </c>
      <c r="P821" s="149">
        <f t="shared" si="1098"/>
        <v>1</v>
      </c>
      <c r="Q821" s="279"/>
      <c r="R821" s="279"/>
      <c r="S821" s="565"/>
      <c r="T821" s="38" t="b">
        <f t="shared" si="1133"/>
        <v>0</v>
      </c>
      <c r="CJ821" s="250" t="b">
        <f t="shared" si="1099"/>
        <v>1</v>
      </c>
      <c r="CT821" s="297">
        <f t="shared" si="1134"/>
        <v>5927.59</v>
      </c>
      <c r="CU821" s="250" t="b">
        <f t="shared" si="1100"/>
        <v>1</v>
      </c>
    </row>
    <row r="822" spans="1:99" s="31" customFormat="1" x14ac:dyDescent="0.25">
      <c r="A822" s="480"/>
      <c r="B822" s="158" t="s">
        <v>19</v>
      </c>
      <c r="C822" s="153"/>
      <c r="D822" s="272"/>
      <c r="E822" s="272"/>
      <c r="F822" s="272"/>
      <c r="G822" s="272">
        <f>311979/1000</f>
        <v>311.98</v>
      </c>
      <c r="H822" s="272">
        <f>311979/1000</f>
        <v>311.98</v>
      </c>
      <c r="I822" s="279"/>
      <c r="J822" s="149">
        <f t="shared" si="1140"/>
        <v>0</v>
      </c>
      <c r="K822" s="279"/>
      <c r="L822" s="149">
        <f t="shared" si="1138"/>
        <v>0</v>
      </c>
      <c r="M822" s="154" t="e">
        <f t="shared" si="1139"/>
        <v>#DIV/0!</v>
      </c>
      <c r="N822" s="279">
        <f t="shared" si="1141"/>
        <v>311.98</v>
      </c>
      <c r="O822" s="279">
        <f t="shared" si="1142"/>
        <v>0</v>
      </c>
      <c r="P822" s="149">
        <f t="shared" si="1098"/>
        <v>1</v>
      </c>
      <c r="Q822" s="279"/>
      <c r="R822" s="279"/>
      <c r="S822" s="565"/>
      <c r="T822" s="38" t="b">
        <f t="shared" si="1133"/>
        <v>0</v>
      </c>
      <c r="CJ822" s="250" t="b">
        <f t="shared" si="1099"/>
        <v>1</v>
      </c>
      <c r="CT822" s="297">
        <f>N822+O822</f>
        <v>311.98</v>
      </c>
      <c r="CU822" s="250" t="b">
        <f t="shared" si="1100"/>
        <v>1</v>
      </c>
    </row>
    <row r="823" spans="1:99" s="31" customFormat="1" x14ac:dyDescent="0.25">
      <c r="A823" s="480"/>
      <c r="B823" s="153" t="s">
        <v>22</v>
      </c>
      <c r="C823" s="153"/>
      <c r="D823" s="272"/>
      <c r="E823" s="272"/>
      <c r="F823" s="375"/>
      <c r="G823" s="279"/>
      <c r="H823" s="279"/>
      <c r="I823" s="279"/>
      <c r="J823" s="151" t="e">
        <f t="shared" si="1140"/>
        <v>#DIV/0!</v>
      </c>
      <c r="K823" s="279"/>
      <c r="L823" s="151" t="e">
        <f t="shared" si="1138"/>
        <v>#DIV/0!</v>
      </c>
      <c r="M823" s="154" t="e">
        <f t="shared" si="1139"/>
        <v>#DIV/0!</v>
      </c>
      <c r="N823" s="279">
        <f t="shared" si="1141"/>
        <v>0</v>
      </c>
      <c r="O823" s="279">
        <f t="shared" si="1142"/>
        <v>0</v>
      </c>
      <c r="P823" s="151" t="e">
        <f t="shared" si="1098"/>
        <v>#DIV/0!</v>
      </c>
      <c r="Q823" s="279"/>
      <c r="R823" s="279"/>
      <c r="S823" s="565"/>
      <c r="T823" s="38" t="b">
        <f t="shared" si="1133"/>
        <v>1</v>
      </c>
      <c r="CJ823" s="250" t="b">
        <f t="shared" si="1099"/>
        <v>1</v>
      </c>
      <c r="CT823" s="297">
        <f t="shared" ref="CT823:CT827" si="1143">N823+O823</f>
        <v>0</v>
      </c>
      <c r="CU823" s="250" t="b">
        <f t="shared" si="1100"/>
        <v>1</v>
      </c>
    </row>
    <row r="824" spans="1:99" s="31" customFormat="1" x14ac:dyDescent="0.25">
      <c r="A824" s="481"/>
      <c r="B824" s="158" t="s">
        <v>11</v>
      </c>
      <c r="C824" s="153"/>
      <c r="D824" s="272"/>
      <c r="E824" s="272"/>
      <c r="F824" s="375"/>
      <c r="G824" s="279"/>
      <c r="H824" s="279"/>
      <c r="I824" s="279"/>
      <c r="J824" s="151" t="e">
        <f t="shared" si="1140"/>
        <v>#DIV/0!</v>
      </c>
      <c r="K824" s="279"/>
      <c r="L824" s="151" t="e">
        <f t="shared" si="1138"/>
        <v>#DIV/0!</v>
      </c>
      <c r="M824" s="154" t="e">
        <f t="shared" si="1139"/>
        <v>#DIV/0!</v>
      </c>
      <c r="N824" s="279">
        <f t="shared" si="1141"/>
        <v>0</v>
      </c>
      <c r="O824" s="279">
        <f t="shared" si="1142"/>
        <v>0</v>
      </c>
      <c r="P824" s="151" t="e">
        <f t="shared" si="1098"/>
        <v>#DIV/0!</v>
      </c>
      <c r="Q824" s="279"/>
      <c r="R824" s="279"/>
      <c r="S824" s="566"/>
      <c r="T824" s="38" t="b">
        <f t="shared" si="1133"/>
        <v>1</v>
      </c>
      <c r="CJ824" s="250" t="b">
        <f t="shared" si="1099"/>
        <v>1</v>
      </c>
      <c r="CT824" s="297">
        <f t="shared" si="1143"/>
        <v>0</v>
      </c>
      <c r="CU824" s="250" t="b">
        <f t="shared" si="1100"/>
        <v>1</v>
      </c>
    </row>
    <row r="825" spans="1:99" s="411" customFormat="1" ht="57.75" customHeight="1" x14ac:dyDescent="0.25">
      <c r="A825" s="479" t="s">
        <v>361</v>
      </c>
      <c r="B825" s="120" t="s">
        <v>368</v>
      </c>
      <c r="C825" s="153" t="s">
        <v>17</v>
      </c>
      <c r="D825" s="272">
        <f t="shared" ref="D825:I825" si="1144">SUM(D826:D830)</f>
        <v>0</v>
      </c>
      <c r="E825" s="272">
        <f t="shared" si="1144"/>
        <v>0</v>
      </c>
      <c r="F825" s="272">
        <f t="shared" si="1144"/>
        <v>0</v>
      </c>
      <c r="G825" s="272">
        <f t="shared" si="1144"/>
        <v>11104.16</v>
      </c>
      <c r="H825" s="272">
        <f t="shared" si="1144"/>
        <v>11104.16</v>
      </c>
      <c r="I825" s="272">
        <f t="shared" si="1144"/>
        <v>0</v>
      </c>
      <c r="J825" s="150">
        <f>I825/H825</f>
        <v>0</v>
      </c>
      <c r="K825" s="272">
        <f t="shared" ref="K825" si="1145">SUM(K826:K830)</f>
        <v>0</v>
      </c>
      <c r="L825" s="150">
        <f>K825/H825</f>
        <v>0</v>
      </c>
      <c r="M825" s="154" t="e">
        <f>K825/I825</f>
        <v>#DIV/0!</v>
      </c>
      <c r="N825" s="272">
        <f t="shared" ref="N825:O825" si="1146">SUM(N826:N830)</f>
        <v>11104.16</v>
      </c>
      <c r="O825" s="272">
        <f t="shared" si="1146"/>
        <v>0</v>
      </c>
      <c r="P825" s="150">
        <f t="shared" si="1098"/>
        <v>1</v>
      </c>
      <c r="Q825" s="272"/>
      <c r="R825" s="272"/>
      <c r="S825" s="564" t="s">
        <v>258</v>
      </c>
      <c r="T825" s="38" t="b">
        <f t="shared" si="1133"/>
        <v>0</v>
      </c>
      <c r="CG825" s="188" t="s">
        <v>113</v>
      </c>
      <c r="CJ825" s="250" t="b">
        <f t="shared" si="1099"/>
        <v>1</v>
      </c>
      <c r="CT825" s="297">
        <f t="shared" si="1143"/>
        <v>11104.16</v>
      </c>
      <c r="CU825" s="250" t="b">
        <f t="shared" si="1100"/>
        <v>1</v>
      </c>
    </row>
    <row r="826" spans="1:99" s="31" customFormat="1" x14ac:dyDescent="0.25">
      <c r="A826" s="480"/>
      <c r="B826" s="159" t="s">
        <v>10</v>
      </c>
      <c r="C826" s="264"/>
      <c r="D826" s="279"/>
      <c r="E826" s="279"/>
      <c r="F826" s="390"/>
      <c r="G826" s="279"/>
      <c r="H826" s="279"/>
      <c r="I826" s="279"/>
      <c r="J826" s="151" t="e">
        <f>I826/H826</f>
        <v>#DIV/0!</v>
      </c>
      <c r="K826" s="279"/>
      <c r="L826" s="151" t="e">
        <f t="shared" ref="L826:L830" si="1147">K826/H826</f>
        <v>#DIV/0!</v>
      </c>
      <c r="M826" s="154" t="e">
        <f t="shared" ref="M826:M830" si="1148">K826/I826</f>
        <v>#DIV/0!</v>
      </c>
      <c r="N826" s="279">
        <f>H826</f>
        <v>0</v>
      </c>
      <c r="O826" s="279">
        <f>H826-N826</f>
        <v>0</v>
      </c>
      <c r="P826" s="151" t="e">
        <f t="shared" si="1098"/>
        <v>#DIV/0!</v>
      </c>
      <c r="Q826" s="279"/>
      <c r="R826" s="279"/>
      <c r="S826" s="565"/>
      <c r="T826" s="38" t="b">
        <f t="shared" si="1133"/>
        <v>1</v>
      </c>
      <c r="CJ826" s="250" t="b">
        <f t="shared" si="1099"/>
        <v>1</v>
      </c>
      <c r="CT826" s="297">
        <f t="shared" si="1143"/>
        <v>0</v>
      </c>
      <c r="CU826" s="250" t="b">
        <f t="shared" si="1100"/>
        <v>1</v>
      </c>
    </row>
    <row r="827" spans="1:99" s="31" customFormat="1" x14ac:dyDescent="0.25">
      <c r="A827" s="480"/>
      <c r="B827" s="159" t="s">
        <v>8</v>
      </c>
      <c r="C827" s="264"/>
      <c r="D827" s="279"/>
      <c r="E827" s="279"/>
      <c r="F827" s="279"/>
      <c r="G827" s="272">
        <f>10548952/1000</f>
        <v>10548.95</v>
      </c>
      <c r="H827" s="272">
        <f>10548952/1000</f>
        <v>10548.95</v>
      </c>
      <c r="I827" s="279"/>
      <c r="J827" s="149">
        <f t="shared" ref="J827:J830" si="1149">I827/H827</f>
        <v>0</v>
      </c>
      <c r="K827" s="279"/>
      <c r="L827" s="149">
        <f t="shared" si="1147"/>
        <v>0</v>
      </c>
      <c r="M827" s="154" t="e">
        <f t="shared" si="1148"/>
        <v>#DIV/0!</v>
      </c>
      <c r="N827" s="279">
        <f t="shared" ref="N827:N830" si="1150">H827</f>
        <v>10548.95</v>
      </c>
      <c r="O827" s="279">
        <f t="shared" ref="O827:O830" si="1151">H827-N827</f>
        <v>0</v>
      </c>
      <c r="P827" s="149">
        <f t="shared" si="1098"/>
        <v>1</v>
      </c>
      <c r="Q827" s="279"/>
      <c r="R827" s="279"/>
      <c r="S827" s="565"/>
      <c r="T827" s="38" t="b">
        <f t="shared" si="1133"/>
        <v>0</v>
      </c>
      <c r="CJ827" s="250" t="b">
        <f t="shared" si="1099"/>
        <v>1</v>
      </c>
      <c r="CT827" s="297">
        <f t="shared" si="1143"/>
        <v>10548.95</v>
      </c>
      <c r="CU827" s="250" t="b">
        <f t="shared" si="1100"/>
        <v>1</v>
      </c>
    </row>
    <row r="828" spans="1:99" s="31" customFormat="1" x14ac:dyDescent="0.25">
      <c r="A828" s="480"/>
      <c r="B828" s="158" t="s">
        <v>19</v>
      </c>
      <c r="C828" s="153"/>
      <c r="D828" s="272"/>
      <c r="E828" s="272"/>
      <c r="F828" s="272"/>
      <c r="G828" s="272">
        <f>555208/1000</f>
        <v>555.21</v>
      </c>
      <c r="H828" s="272">
        <f>555208/1000</f>
        <v>555.21</v>
      </c>
      <c r="I828" s="279"/>
      <c r="J828" s="149">
        <f t="shared" si="1149"/>
        <v>0</v>
      </c>
      <c r="K828" s="279"/>
      <c r="L828" s="149">
        <f t="shared" si="1147"/>
        <v>0</v>
      </c>
      <c r="M828" s="154" t="e">
        <f t="shared" si="1148"/>
        <v>#DIV/0!</v>
      </c>
      <c r="N828" s="279">
        <f t="shared" si="1150"/>
        <v>555.21</v>
      </c>
      <c r="O828" s="279">
        <f t="shared" si="1151"/>
        <v>0</v>
      </c>
      <c r="P828" s="149">
        <f t="shared" si="1098"/>
        <v>1</v>
      </c>
      <c r="Q828" s="279"/>
      <c r="R828" s="279"/>
      <c r="S828" s="565"/>
      <c r="T828" s="38" t="b">
        <f t="shared" si="1133"/>
        <v>0</v>
      </c>
      <c r="CJ828" s="250" t="b">
        <f t="shared" si="1099"/>
        <v>1</v>
      </c>
      <c r="CT828" s="297">
        <f>N828+O828</f>
        <v>555.21</v>
      </c>
      <c r="CU828" s="250" t="b">
        <f t="shared" si="1100"/>
        <v>1</v>
      </c>
    </row>
    <row r="829" spans="1:99" s="31" customFormat="1" x14ac:dyDescent="0.25">
      <c r="A829" s="480"/>
      <c r="B829" s="153" t="s">
        <v>22</v>
      </c>
      <c r="C829" s="153"/>
      <c r="D829" s="272"/>
      <c r="E829" s="272"/>
      <c r="F829" s="375"/>
      <c r="G829" s="279"/>
      <c r="H829" s="279"/>
      <c r="I829" s="279"/>
      <c r="J829" s="151" t="e">
        <f t="shared" si="1149"/>
        <v>#DIV/0!</v>
      </c>
      <c r="K829" s="279"/>
      <c r="L829" s="151" t="e">
        <f t="shared" si="1147"/>
        <v>#DIV/0!</v>
      </c>
      <c r="M829" s="154" t="e">
        <f t="shared" si="1148"/>
        <v>#DIV/0!</v>
      </c>
      <c r="N829" s="279">
        <f t="shared" si="1150"/>
        <v>0</v>
      </c>
      <c r="O829" s="279">
        <f t="shared" si="1151"/>
        <v>0</v>
      </c>
      <c r="P829" s="151" t="e">
        <f t="shared" si="1098"/>
        <v>#DIV/0!</v>
      </c>
      <c r="Q829" s="279"/>
      <c r="R829" s="279"/>
      <c r="S829" s="565"/>
      <c r="T829" s="38" t="b">
        <f t="shared" si="1133"/>
        <v>1</v>
      </c>
      <c r="CJ829" s="250" t="b">
        <f t="shared" si="1099"/>
        <v>1</v>
      </c>
      <c r="CT829" s="297">
        <f t="shared" ref="CT829:CT833" si="1152">N829+O829</f>
        <v>0</v>
      </c>
      <c r="CU829" s="250" t="b">
        <f t="shared" si="1100"/>
        <v>1</v>
      </c>
    </row>
    <row r="830" spans="1:99" s="31" customFormat="1" x14ac:dyDescent="0.25">
      <c r="A830" s="481"/>
      <c r="B830" s="158" t="s">
        <v>11</v>
      </c>
      <c r="C830" s="153"/>
      <c r="D830" s="272"/>
      <c r="E830" s="272"/>
      <c r="F830" s="375"/>
      <c r="G830" s="279"/>
      <c r="H830" s="279"/>
      <c r="I830" s="279"/>
      <c r="J830" s="151" t="e">
        <f t="shared" si="1149"/>
        <v>#DIV/0!</v>
      </c>
      <c r="K830" s="279"/>
      <c r="L830" s="151" t="e">
        <f t="shared" si="1147"/>
        <v>#DIV/0!</v>
      </c>
      <c r="M830" s="154" t="e">
        <f t="shared" si="1148"/>
        <v>#DIV/0!</v>
      </c>
      <c r="N830" s="279">
        <f t="shared" si="1150"/>
        <v>0</v>
      </c>
      <c r="O830" s="279">
        <f t="shared" si="1151"/>
        <v>0</v>
      </c>
      <c r="P830" s="151" t="e">
        <f t="shared" si="1098"/>
        <v>#DIV/0!</v>
      </c>
      <c r="Q830" s="279"/>
      <c r="R830" s="279"/>
      <c r="S830" s="566"/>
      <c r="T830" s="38" t="b">
        <f t="shared" si="1133"/>
        <v>1</v>
      </c>
      <c r="CJ830" s="250" t="b">
        <f t="shared" si="1099"/>
        <v>1</v>
      </c>
      <c r="CT830" s="297">
        <f t="shared" si="1152"/>
        <v>0</v>
      </c>
      <c r="CU830" s="250" t="b">
        <f t="shared" si="1100"/>
        <v>1</v>
      </c>
    </row>
    <row r="831" spans="1:99" s="411" customFormat="1" ht="63" customHeight="1" x14ac:dyDescent="0.25">
      <c r="A831" s="557" t="s">
        <v>361</v>
      </c>
      <c r="B831" s="120" t="s">
        <v>369</v>
      </c>
      <c r="C831" s="153" t="s">
        <v>17</v>
      </c>
      <c r="D831" s="272">
        <f t="shared" ref="D831:I831" si="1153">SUM(D832:D836)</f>
        <v>0</v>
      </c>
      <c r="E831" s="272">
        <f t="shared" si="1153"/>
        <v>0</v>
      </c>
      <c r="F831" s="272">
        <f t="shared" si="1153"/>
        <v>0</v>
      </c>
      <c r="G831" s="272">
        <f t="shared" si="1153"/>
        <v>10397.43</v>
      </c>
      <c r="H831" s="272">
        <f t="shared" si="1153"/>
        <v>10397.43</v>
      </c>
      <c r="I831" s="272">
        <f t="shared" si="1153"/>
        <v>0</v>
      </c>
      <c r="J831" s="150">
        <f>I831/H831</f>
        <v>0</v>
      </c>
      <c r="K831" s="272">
        <f t="shared" ref="K831" si="1154">SUM(K832:K836)</f>
        <v>0</v>
      </c>
      <c r="L831" s="150">
        <f>K831/H831</f>
        <v>0</v>
      </c>
      <c r="M831" s="154" t="e">
        <f>K831/I831</f>
        <v>#DIV/0!</v>
      </c>
      <c r="N831" s="272">
        <f t="shared" ref="N831:O831" si="1155">SUM(N832:N836)</f>
        <v>10397.43</v>
      </c>
      <c r="O831" s="272">
        <f t="shared" si="1155"/>
        <v>0</v>
      </c>
      <c r="P831" s="150">
        <f t="shared" si="1098"/>
        <v>1</v>
      </c>
      <c r="Q831" s="272"/>
      <c r="R831" s="272"/>
      <c r="S831" s="564" t="s">
        <v>258</v>
      </c>
      <c r="T831" s="38" t="b">
        <f t="shared" si="1133"/>
        <v>0</v>
      </c>
      <c r="CG831" s="188" t="s">
        <v>113</v>
      </c>
      <c r="CJ831" s="250" t="b">
        <f t="shared" si="1099"/>
        <v>1</v>
      </c>
      <c r="CT831" s="297">
        <f t="shared" si="1152"/>
        <v>10397.43</v>
      </c>
      <c r="CU831" s="250" t="b">
        <f t="shared" si="1100"/>
        <v>1</v>
      </c>
    </row>
    <row r="832" spans="1:99" s="31" customFormat="1" x14ac:dyDescent="0.25">
      <c r="A832" s="558"/>
      <c r="B832" s="159" t="s">
        <v>10</v>
      </c>
      <c r="C832" s="560"/>
      <c r="D832" s="279"/>
      <c r="E832" s="279"/>
      <c r="F832" s="390"/>
      <c r="G832" s="279"/>
      <c r="H832" s="279"/>
      <c r="I832" s="279"/>
      <c r="J832" s="151" t="e">
        <f>I832/H832</f>
        <v>#DIV/0!</v>
      </c>
      <c r="K832" s="279"/>
      <c r="L832" s="151" t="e">
        <f t="shared" ref="L832:L836" si="1156">K832/H832</f>
        <v>#DIV/0!</v>
      </c>
      <c r="M832" s="154" t="e">
        <f t="shared" ref="M832:M836" si="1157">K832/I832</f>
        <v>#DIV/0!</v>
      </c>
      <c r="N832" s="279">
        <f>H832</f>
        <v>0</v>
      </c>
      <c r="O832" s="279">
        <f>H832-N832</f>
        <v>0</v>
      </c>
      <c r="P832" s="151" t="e">
        <f t="shared" si="1098"/>
        <v>#DIV/0!</v>
      </c>
      <c r="Q832" s="279"/>
      <c r="R832" s="279"/>
      <c r="S832" s="565"/>
      <c r="T832" s="38" t="b">
        <f t="shared" si="1133"/>
        <v>1</v>
      </c>
      <c r="CJ832" s="250" t="b">
        <f t="shared" si="1099"/>
        <v>1</v>
      </c>
      <c r="CT832" s="297">
        <f t="shared" si="1152"/>
        <v>0</v>
      </c>
      <c r="CU832" s="250" t="b">
        <f t="shared" si="1100"/>
        <v>1</v>
      </c>
    </row>
    <row r="833" spans="1:99" s="31" customFormat="1" x14ac:dyDescent="0.25">
      <c r="A833" s="558"/>
      <c r="B833" s="159" t="s">
        <v>8</v>
      </c>
      <c r="C833" s="560"/>
      <c r="D833" s="279"/>
      <c r="E833" s="279"/>
      <c r="F833" s="279"/>
      <c r="G833" s="272">
        <f>9877554/1000+0.01</f>
        <v>9877.56</v>
      </c>
      <c r="H833" s="272">
        <f>9877554/1000+0.01</f>
        <v>9877.56</v>
      </c>
      <c r="I833" s="279"/>
      <c r="J833" s="149">
        <f t="shared" ref="J833:J836" si="1158">I833/H833</f>
        <v>0</v>
      </c>
      <c r="K833" s="279"/>
      <c r="L833" s="149">
        <f t="shared" si="1156"/>
        <v>0</v>
      </c>
      <c r="M833" s="154" t="e">
        <f t="shared" si="1157"/>
        <v>#DIV/0!</v>
      </c>
      <c r="N833" s="279">
        <f t="shared" ref="N833:N836" si="1159">H833</f>
        <v>9877.56</v>
      </c>
      <c r="O833" s="279">
        <f t="shared" ref="O833:O836" si="1160">H833-N833</f>
        <v>0</v>
      </c>
      <c r="P833" s="149">
        <f t="shared" si="1098"/>
        <v>1</v>
      </c>
      <c r="Q833" s="279"/>
      <c r="R833" s="279"/>
      <c r="S833" s="565"/>
      <c r="T833" s="38" t="b">
        <f t="shared" si="1133"/>
        <v>0</v>
      </c>
      <c r="CJ833" s="250" t="b">
        <f t="shared" si="1099"/>
        <v>1</v>
      </c>
      <c r="CT833" s="297">
        <f t="shared" si="1152"/>
        <v>9877.56</v>
      </c>
      <c r="CU833" s="250" t="b">
        <f t="shared" si="1100"/>
        <v>1</v>
      </c>
    </row>
    <row r="834" spans="1:99" s="31" customFormat="1" x14ac:dyDescent="0.25">
      <c r="A834" s="558"/>
      <c r="B834" s="158" t="s">
        <v>19</v>
      </c>
      <c r="C834" s="153"/>
      <c r="D834" s="272"/>
      <c r="E834" s="272"/>
      <c r="F834" s="272"/>
      <c r="G834" s="272">
        <f>519871/1000</f>
        <v>519.87</v>
      </c>
      <c r="H834" s="272">
        <f>519871/1000</f>
        <v>519.87</v>
      </c>
      <c r="I834" s="279"/>
      <c r="J834" s="149">
        <f t="shared" si="1158"/>
        <v>0</v>
      </c>
      <c r="K834" s="279"/>
      <c r="L834" s="149">
        <f t="shared" si="1156"/>
        <v>0</v>
      </c>
      <c r="M834" s="154" t="e">
        <f t="shared" si="1157"/>
        <v>#DIV/0!</v>
      </c>
      <c r="N834" s="279">
        <f t="shared" si="1159"/>
        <v>519.87</v>
      </c>
      <c r="O834" s="279">
        <f t="shared" si="1160"/>
        <v>0</v>
      </c>
      <c r="P834" s="149">
        <f t="shared" si="1098"/>
        <v>1</v>
      </c>
      <c r="Q834" s="279"/>
      <c r="R834" s="279"/>
      <c r="S834" s="565"/>
      <c r="T834" s="38" t="b">
        <f t="shared" si="1133"/>
        <v>0</v>
      </c>
      <c r="CJ834" s="250" t="b">
        <f t="shared" si="1099"/>
        <v>1</v>
      </c>
      <c r="CT834" s="297">
        <f>N834+O834</f>
        <v>519.87</v>
      </c>
      <c r="CU834" s="250" t="b">
        <f t="shared" si="1100"/>
        <v>1</v>
      </c>
    </row>
    <row r="835" spans="1:99" s="31" customFormat="1" x14ac:dyDescent="0.25">
      <c r="A835" s="558"/>
      <c r="B835" s="153" t="s">
        <v>22</v>
      </c>
      <c r="C835" s="153"/>
      <c r="D835" s="272"/>
      <c r="E835" s="272"/>
      <c r="F835" s="375"/>
      <c r="G835" s="279"/>
      <c r="H835" s="279"/>
      <c r="I835" s="279"/>
      <c r="J835" s="151" t="e">
        <f t="shared" si="1158"/>
        <v>#DIV/0!</v>
      </c>
      <c r="K835" s="279"/>
      <c r="L835" s="151" t="e">
        <f t="shared" si="1156"/>
        <v>#DIV/0!</v>
      </c>
      <c r="M835" s="154" t="e">
        <f t="shared" si="1157"/>
        <v>#DIV/0!</v>
      </c>
      <c r="N835" s="279">
        <f t="shared" si="1159"/>
        <v>0</v>
      </c>
      <c r="O835" s="279">
        <f t="shared" si="1160"/>
        <v>0</v>
      </c>
      <c r="P835" s="151" t="e">
        <f t="shared" si="1098"/>
        <v>#DIV/0!</v>
      </c>
      <c r="Q835" s="279"/>
      <c r="R835" s="279"/>
      <c r="S835" s="565"/>
      <c r="T835" s="38" t="b">
        <f t="shared" si="1133"/>
        <v>1</v>
      </c>
      <c r="CJ835" s="250" t="b">
        <f t="shared" si="1099"/>
        <v>1</v>
      </c>
      <c r="CT835" s="297">
        <f t="shared" ref="CT835:CT839" si="1161">N835+O835</f>
        <v>0</v>
      </c>
      <c r="CU835" s="250" t="b">
        <f t="shared" si="1100"/>
        <v>1</v>
      </c>
    </row>
    <row r="836" spans="1:99" s="31" customFormat="1" x14ac:dyDescent="0.25">
      <c r="A836" s="559"/>
      <c r="B836" s="158" t="s">
        <v>11</v>
      </c>
      <c r="C836" s="153"/>
      <c r="D836" s="272"/>
      <c r="E836" s="272"/>
      <c r="F836" s="375"/>
      <c r="G836" s="279"/>
      <c r="H836" s="279"/>
      <c r="I836" s="279"/>
      <c r="J836" s="151" t="e">
        <f t="shared" si="1158"/>
        <v>#DIV/0!</v>
      </c>
      <c r="K836" s="279"/>
      <c r="L836" s="151" t="e">
        <f t="shared" si="1156"/>
        <v>#DIV/0!</v>
      </c>
      <c r="M836" s="154" t="e">
        <f t="shared" si="1157"/>
        <v>#DIV/0!</v>
      </c>
      <c r="N836" s="279">
        <f t="shared" si="1159"/>
        <v>0</v>
      </c>
      <c r="O836" s="279">
        <f t="shared" si="1160"/>
        <v>0</v>
      </c>
      <c r="P836" s="151" t="e">
        <f t="shared" si="1098"/>
        <v>#DIV/0!</v>
      </c>
      <c r="Q836" s="279"/>
      <c r="R836" s="279"/>
      <c r="S836" s="566"/>
      <c r="T836" s="38" t="b">
        <f t="shared" si="1133"/>
        <v>1</v>
      </c>
      <c r="CJ836" s="250" t="b">
        <f t="shared" si="1099"/>
        <v>1</v>
      </c>
      <c r="CT836" s="297">
        <f t="shared" si="1161"/>
        <v>0</v>
      </c>
      <c r="CU836" s="250" t="b">
        <f t="shared" si="1100"/>
        <v>1</v>
      </c>
    </row>
    <row r="837" spans="1:99" s="411" customFormat="1" ht="52.5" customHeight="1" x14ac:dyDescent="0.25">
      <c r="A837" s="479" t="s">
        <v>361</v>
      </c>
      <c r="B837" s="120" t="s">
        <v>370</v>
      </c>
      <c r="C837" s="153" t="s">
        <v>17</v>
      </c>
      <c r="D837" s="272">
        <f t="shared" ref="D837:I837" si="1162">SUM(D838:D842)</f>
        <v>0</v>
      </c>
      <c r="E837" s="272">
        <f t="shared" si="1162"/>
        <v>0</v>
      </c>
      <c r="F837" s="272">
        <f t="shared" si="1162"/>
        <v>0</v>
      </c>
      <c r="G837" s="272">
        <f t="shared" si="1162"/>
        <v>8781.7900000000009</v>
      </c>
      <c r="H837" s="272">
        <f t="shared" si="1162"/>
        <v>8781.7900000000009</v>
      </c>
      <c r="I837" s="272">
        <f t="shared" si="1162"/>
        <v>0</v>
      </c>
      <c r="J837" s="150">
        <f>I837/H837</f>
        <v>0</v>
      </c>
      <c r="K837" s="272">
        <f t="shared" ref="K837" si="1163">SUM(K838:K842)</f>
        <v>0</v>
      </c>
      <c r="L837" s="150">
        <f>K837/H837</f>
        <v>0</v>
      </c>
      <c r="M837" s="154" t="e">
        <f>K837/I837</f>
        <v>#DIV/0!</v>
      </c>
      <c r="N837" s="272">
        <f t="shared" ref="N837:O837" si="1164">SUM(N838:N842)</f>
        <v>8781.7900000000009</v>
      </c>
      <c r="O837" s="272">
        <f t="shared" si="1164"/>
        <v>0</v>
      </c>
      <c r="P837" s="150">
        <f t="shared" si="1098"/>
        <v>1</v>
      </c>
      <c r="Q837" s="272"/>
      <c r="R837" s="272"/>
      <c r="S837" s="564" t="s">
        <v>258</v>
      </c>
      <c r="T837" s="38" t="b">
        <f t="shared" si="1133"/>
        <v>0</v>
      </c>
      <c r="CG837" s="188" t="s">
        <v>113</v>
      </c>
      <c r="CJ837" s="250" t="b">
        <f t="shared" si="1099"/>
        <v>1</v>
      </c>
      <c r="CT837" s="297">
        <f t="shared" si="1161"/>
        <v>8781.7900000000009</v>
      </c>
      <c r="CU837" s="250" t="b">
        <f t="shared" si="1100"/>
        <v>1</v>
      </c>
    </row>
    <row r="838" spans="1:99" s="31" customFormat="1" x14ac:dyDescent="0.25">
      <c r="A838" s="480"/>
      <c r="B838" s="159" t="s">
        <v>10</v>
      </c>
      <c r="C838" s="264"/>
      <c r="D838" s="279"/>
      <c r="E838" s="279"/>
      <c r="F838" s="390"/>
      <c r="G838" s="279"/>
      <c r="H838" s="279"/>
      <c r="I838" s="279"/>
      <c r="J838" s="151" t="e">
        <f>I838/H838</f>
        <v>#DIV/0!</v>
      </c>
      <c r="K838" s="279"/>
      <c r="L838" s="151" t="e">
        <f t="shared" ref="L838:L842" si="1165">K838/H838</f>
        <v>#DIV/0!</v>
      </c>
      <c r="M838" s="154" t="e">
        <f t="shared" ref="M838:M842" si="1166">K838/I838</f>
        <v>#DIV/0!</v>
      </c>
      <c r="N838" s="279">
        <f>H838</f>
        <v>0</v>
      </c>
      <c r="O838" s="279">
        <f>H838-N838</f>
        <v>0</v>
      </c>
      <c r="P838" s="151" t="e">
        <f t="shared" si="1098"/>
        <v>#DIV/0!</v>
      </c>
      <c r="Q838" s="279"/>
      <c r="R838" s="279"/>
      <c r="S838" s="565"/>
      <c r="T838" s="38" t="b">
        <f t="shared" si="1133"/>
        <v>1</v>
      </c>
      <c r="CJ838" s="250" t="b">
        <f t="shared" si="1099"/>
        <v>1</v>
      </c>
      <c r="CT838" s="297">
        <f t="shared" si="1161"/>
        <v>0</v>
      </c>
      <c r="CU838" s="250" t="b">
        <f t="shared" si="1100"/>
        <v>1</v>
      </c>
    </row>
    <row r="839" spans="1:99" s="31" customFormat="1" x14ac:dyDescent="0.25">
      <c r="A839" s="480"/>
      <c r="B839" s="159" t="s">
        <v>8</v>
      </c>
      <c r="C839" s="264"/>
      <c r="D839" s="279"/>
      <c r="E839" s="279"/>
      <c r="F839" s="279"/>
      <c r="G839" s="272">
        <f>8342697/1000</f>
        <v>8342.7000000000007</v>
      </c>
      <c r="H839" s="272">
        <f>8342697/1000</f>
        <v>8342.7000000000007</v>
      </c>
      <c r="I839" s="279"/>
      <c r="J839" s="149">
        <f t="shared" ref="J839:J842" si="1167">I839/H839</f>
        <v>0</v>
      </c>
      <c r="K839" s="279"/>
      <c r="L839" s="149">
        <f t="shared" si="1165"/>
        <v>0</v>
      </c>
      <c r="M839" s="154" t="e">
        <f t="shared" si="1166"/>
        <v>#DIV/0!</v>
      </c>
      <c r="N839" s="279">
        <f t="shared" ref="N839:N842" si="1168">H839</f>
        <v>8342.7000000000007</v>
      </c>
      <c r="O839" s="279">
        <f t="shared" ref="O839:O842" si="1169">H839-N839</f>
        <v>0</v>
      </c>
      <c r="P839" s="149">
        <f t="shared" si="1098"/>
        <v>1</v>
      </c>
      <c r="Q839" s="279"/>
      <c r="R839" s="279"/>
      <c r="S839" s="565"/>
      <c r="T839" s="38" t="b">
        <f t="shared" si="1133"/>
        <v>0</v>
      </c>
      <c r="CJ839" s="250" t="b">
        <f t="shared" si="1099"/>
        <v>1</v>
      </c>
      <c r="CT839" s="297">
        <f t="shared" si="1161"/>
        <v>8342.7000000000007</v>
      </c>
      <c r="CU839" s="250" t="b">
        <f t="shared" si="1100"/>
        <v>1</v>
      </c>
    </row>
    <row r="840" spans="1:99" s="31" customFormat="1" x14ac:dyDescent="0.25">
      <c r="A840" s="480"/>
      <c r="B840" s="158" t="s">
        <v>19</v>
      </c>
      <c r="C840" s="153"/>
      <c r="D840" s="272"/>
      <c r="E840" s="272"/>
      <c r="F840" s="272"/>
      <c r="G840" s="272">
        <f>439089/1000</f>
        <v>439.09</v>
      </c>
      <c r="H840" s="272">
        <f>439089/1000</f>
        <v>439.09</v>
      </c>
      <c r="I840" s="279"/>
      <c r="J840" s="149">
        <f t="shared" si="1167"/>
        <v>0</v>
      </c>
      <c r="K840" s="279"/>
      <c r="L840" s="149">
        <f t="shared" si="1165"/>
        <v>0</v>
      </c>
      <c r="M840" s="154" t="e">
        <f t="shared" si="1166"/>
        <v>#DIV/0!</v>
      </c>
      <c r="N840" s="279">
        <f t="shared" si="1168"/>
        <v>439.09</v>
      </c>
      <c r="O840" s="279">
        <f t="shared" si="1169"/>
        <v>0</v>
      </c>
      <c r="P840" s="149">
        <f t="shared" si="1098"/>
        <v>1</v>
      </c>
      <c r="Q840" s="279"/>
      <c r="R840" s="279"/>
      <c r="S840" s="565"/>
      <c r="T840" s="38" t="b">
        <f t="shared" si="1133"/>
        <v>0</v>
      </c>
      <c r="CJ840" s="250" t="b">
        <f t="shared" si="1099"/>
        <v>1</v>
      </c>
      <c r="CT840" s="297">
        <f>N840+O840</f>
        <v>439.09</v>
      </c>
      <c r="CU840" s="250" t="b">
        <f t="shared" si="1100"/>
        <v>1</v>
      </c>
    </row>
    <row r="841" spans="1:99" s="31" customFormat="1" x14ac:dyDescent="0.25">
      <c r="A841" s="480"/>
      <c r="B841" s="153" t="s">
        <v>22</v>
      </c>
      <c r="C841" s="153"/>
      <c r="D841" s="272"/>
      <c r="E841" s="272"/>
      <c r="F841" s="375"/>
      <c r="G841" s="279"/>
      <c r="H841" s="279"/>
      <c r="I841" s="279"/>
      <c r="J841" s="151" t="e">
        <f t="shared" si="1167"/>
        <v>#DIV/0!</v>
      </c>
      <c r="K841" s="279"/>
      <c r="L841" s="151" t="e">
        <f t="shared" si="1165"/>
        <v>#DIV/0!</v>
      </c>
      <c r="M841" s="154" t="e">
        <f t="shared" si="1166"/>
        <v>#DIV/0!</v>
      </c>
      <c r="N841" s="279">
        <f t="shared" si="1168"/>
        <v>0</v>
      </c>
      <c r="O841" s="279">
        <f t="shared" si="1169"/>
        <v>0</v>
      </c>
      <c r="P841" s="151" t="e">
        <f t="shared" si="1098"/>
        <v>#DIV/0!</v>
      </c>
      <c r="Q841" s="279"/>
      <c r="R841" s="279"/>
      <c r="S841" s="565"/>
      <c r="T841" s="38" t="b">
        <f t="shared" si="1133"/>
        <v>1</v>
      </c>
      <c r="CJ841" s="250" t="b">
        <f t="shared" si="1099"/>
        <v>1</v>
      </c>
      <c r="CT841" s="297">
        <f t="shared" ref="CT841:CT845" si="1170">N841+O841</f>
        <v>0</v>
      </c>
      <c r="CU841" s="250" t="b">
        <f t="shared" si="1100"/>
        <v>1</v>
      </c>
    </row>
    <row r="842" spans="1:99" s="31" customFormat="1" x14ac:dyDescent="0.25">
      <c r="A842" s="481"/>
      <c r="B842" s="158" t="s">
        <v>11</v>
      </c>
      <c r="C842" s="153"/>
      <c r="D842" s="272"/>
      <c r="E842" s="272"/>
      <c r="F842" s="375"/>
      <c r="G842" s="279"/>
      <c r="H842" s="279"/>
      <c r="I842" s="279"/>
      <c r="J842" s="151" t="e">
        <f t="shared" si="1167"/>
        <v>#DIV/0!</v>
      </c>
      <c r="K842" s="279"/>
      <c r="L842" s="151" t="e">
        <f t="shared" si="1165"/>
        <v>#DIV/0!</v>
      </c>
      <c r="M842" s="154" t="e">
        <f t="shared" si="1166"/>
        <v>#DIV/0!</v>
      </c>
      <c r="N842" s="279">
        <f t="shared" si="1168"/>
        <v>0</v>
      </c>
      <c r="O842" s="279">
        <f t="shared" si="1169"/>
        <v>0</v>
      </c>
      <c r="P842" s="151" t="e">
        <f t="shared" si="1098"/>
        <v>#DIV/0!</v>
      </c>
      <c r="Q842" s="279"/>
      <c r="R842" s="279"/>
      <c r="S842" s="566"/>
      <c r="T842" s="38" t="b">
        <f t="shared" si="1133"/>
        <v>1</v>
      </c>
      <c r="CJ842" s="250" t="b">
        <f t="shared" si="1099"/>
        <v>1</v>
      </c>
      <c r="CT842" s="297">
        <f t="shared" si="1170"/>
        <v>0</v>
      </c>
      <c r="CU842" s="250" t="b">
        <f t="shared" si="1100"/>
        <v>1</v>
      </c>
    </row>
    <row r="843" spans="1:99" s="411" customFormat="1" ht="81" customHeight="1" x14ac:dyDescent="0.25">
      <c r="A843" s="479" t="s">
        <v>361</v>
      </c>
      <c r="B843" s="120" t="s">
        <v>371</v>
      </c>
      <c r="C843" s="153" t="s">
        <v>17</v>
      </c>
      <c r="D843" s="272">
        <f t="shared" ref="D843:I843" si="1171">SUM(D844:D848)</f>
        <v>0</v>
      </c>
      <c r="E843" s="272">
        <f t="shared" si="1171"/>
        <v>0</v>
      </c>
      <c r="F843" s="272">
        <f t="shared" si="1171"/>
        <v>0</v>
      </c>
      <c r="G843" s="272">
        <f t="shared" si="1171"/>
        <v>46812.43</v>
      </c>
      <c r="H843" s="272">
        <f t="shared" si="1171"/>
        <v>46812.43</v>
      </c>
      <c r="I843" s="272">
        <f t="shared" si="1171"/>
        <v>0</v>
      </c>
      <c r="J843" s="150">
        <f>I843/H843</f>
        <v>0</v>
      </c>
      <c r="K843" s="272">
        <f t="shared" ref="K843" si="1172">SUM(K844:K848)</f>
        <v>0</v>
      </c>
      <c r="L843" s="150">
        <f>K843/H843</f>
        <v>0</v>
      </c>
      <c r="M843" s="154" t="e">
        <f>K843/I843</f>
        <v>#DIV/0!</v>
      </c>
      <c r="N843" s="272">
        <f t="shared" ref="N843:O843" si="1173">SUM(N844:N848)</f>
        <v>46812.43</v>
      </c>
      <c r="O843" s="272">
        <f t="shared" si="1173"/>
        <v>0</v>
      </c>
      <c r="P843" s="150">
        <f t="shared" si="1098"/>
        <v>1</v>
      </c>
      <c r="Q843" s="272"/>
      <c r="R843" s="272"/>
      <c r="S843" s="564" t="s">
        <v>377</v>
      </c>
      <c r="T843" s="38" t="b">
        <f t="shared" si="1133"/>
        <v>0</v>
      </c>
      <c r="CG843" s="188" t="s">
        <v>113</v>
      </c>
      <c r="CJ843" s="250" t="b">
        <f t="shared" si="1099"/>
        <v>1</v>
      </c>
      <c r="CT843" s="297">
        <f t="shared" si="1170"/>
        <v>46812.43</v>
      </c>
      <c r="CU843" s="250" t="b">
        <f t="shared" si="1100"/>
        <v>1</v>
      </c>
    </row>
    <row r="844" spans="1:99" s="31" customFormat="1" x14ac:dyDescent="0.25">
      <c r="A844" s="480"/>
      <c r="B844" s="159" t="s">
        <v>10</v>
      </c>
      <c r="C844" s="264"/>
      <c r="D844" s="279"/>
      <c r="E844" s="279"/>
      <c r="F844" s="390"/>
      <c r="G844" s="279"/>
      <c r="H844" s="279"/>
      <c r="I844" s="279"/>
      <c r="J844" s="151" t="e">
        <f>I844/H844</f>
        <v>#DIV/0!</v>
      </c>
      <c r="K844" s="279"/>
      <c r="L844" s="151" t="e">
        <f t="shared" ref="L844:L848" si="1174">K844/H844</f>
        <v>#DIV/0!</v>
      </c>
      <c r="M844" s="154" t="e">
        <f t="shared" ref="M844:M848" si="1175">K844/I844</f>
        <v>#DIV/0!</v>
      </c>
      <c r="N844" s="279">
        <f>H844</f>
        <v>0</v>
      </c>
      <c r="O844" s="279">
        <f>H844-N844</f>
        <v>0</v>
      </c>
      <c r="P844" s="151" t="e">
        <f t="shared" si="1098"/>
        <v>#DIV/0!</v>
      </c>
      <c r="Q844" s="279"/>
      <c r="R844" s="279"/>
      <c r="S844" s="565"/>
      <c r="T844" s="38" t="b">
        <f t="shared" si="1133"/>
        <v>1</v>
      </c>
      <c r="CJ844" s="250" t="b">
        <f t="shared" si="1099"/>
        <v>1</v>
      </c>
      <c r="CT844" s="297">
        <f t="shared" si="1170"/>
        <v>0</v>
      </c>
      <c r="CU844" s="250" t="b">
        <f t="shared" si="1100"/>
        <v>1</v>
      </c>
    </row>
    <row r="845" spans="1:99" s="31" customFormat="1" x14ac:dyDescent="0.25">
      <c r="A845" s="480"/>
      <c r="B845" s="159" t="s">
        <v>8</v>
      </c>
      <c r="C845" s="264"/>
      <c r="D845" s="279"/>
      <c r="E845" s="279"/>
      <c r="F845" s="279"/>
      <c r="G845" s="272">
        <f>44471794/1000</f>
        <v>44471.79</v>
      </c>
      <c r="H845" s="272">
        <f>44471794/1000</f>
        <v>44471.79</v>
      </c>
      <c r="I845" s="279"/>
      <c r="J845" s="149">
        <f t="shared" ref="J845:J848" si="1176">I845/H845</f>
        <v>0</v>
      </c>
      <c r="K845" s="279"/>
      <c r="L845" s="149">
        <f t="shared" si="1174"/>
        <v>0</v>
      </c>
      <c r="M845" s="154" t="e">
        <f t="shared" si="1175"/>
        <v>#DIV/0!</v>
      </c>
      <c r="N845" s="279">
        <f t="shared" ref="N845:N848" si="1177">H845</f>
        <v>44471.79</v>
      </c>
      <c r="O845" s="279">
        <f t="shared" ref="O845:O848" si="1178">H845-N845</f>
        <v>0</v>
      </c>
      <c r="P845" s="149">
        <f t="shared" si="1098"/>
        <v>1</v>
      </c>
      <c r="Q845" s="279"/>
      <c r="R845" s="279"/>
      <c r="S845" s="565"/>
      <c r="T845" s="38" t="b">
        <f t="shared" si="1133"/>
        <v>0</v>
      </c>
      <c r="CJ845" s="250" t="b">
        <f t="shared" si="1099"/>
        <v>1</v>
      </c>
      <c r="CT845" s="297">
        <f t="shared" si="1170"/>
        <v>44471.79</v>
      </c>
      <c r="CU845" s="250" t="b">
        <f t="shared" si="1100"/>
        <v>1</v>
      </c>
    </row>
    <row r="846" spans="1:99" s="31" customFormat="1" x14ac:dyDescent="0.25">
      <c r="A846" s="480"/>
      <c r="B846" s="158" t="s">
        <v>19</v>
      </c>
      <c r="C846" s="153"/>
      <c r="D846" s="272"/>
      <c r="E846" s="272"/>
      <c r="F846" s="272"/>
      <c r="G846" s="272">
        <v>2340.64</v>
      </c>
      <c r="H846" s="272">
        <v>2340.64</v>
      </c>
      <c r="I846" s="279"/>
      <c r="J846" s="149">
        <f t="shared" si="1176"/>
        <v>0</v>
      </c>
      <c r="K846" s="279"/>
      <c r="L846" s="149">
        <f t="shared" si="1174"/>
        <v>0</v>
      </c>
      <c r="M846" s="154" t="e">
        <f t="shared" si="1175"/>
        <v>#DIV/0!</v>
      </c>
      <c r="N846" s="279">
        <f t="shared" si="1177"/>
        <v>2340.64</v>
      </c>
      <c r="O846" s="279">
        <f t="shared" si="1178"/>
        <v>0</v>
      </c>
      <c r="P846" s="149">
        <f t="shared" si="1098"/>
        <v>1</v>
      </c>
      <c r="Q846" s="279"/>
      <c r="R846" s="279"/>
      <c r="S846" s="565"/>
      <c r="T846" s="38" t="b">
        <f t="shared" si="1133"/>
        <v>0</v>
      </c>
      <c r="CJ846" s="250" t="b">
        <f t="shared" si="1099"/>
        <v>1</v>
      </c>
      <c r="CT846" s="297">
        <f>N846+O846</f>
        <v>2340.64</v>
      </c>
      <c r="CU846" s="250" t="b">
        <f t="shared" si="1100"/>
        <v>1</v>
      </c>
    </row>
    <row r="847" spans="1:99" s="31" customFormat="1" x14ac:dyDescent="0.25">
      <c r="A847" s="480"/>
      <c r="B847" s="153" t="s">
        <v>22</v>
      </c>
      <c r="C847" s="153"/>
      <c r="D847" s="272"/>
      <c r="E847" s="272"/>
      <c r="F847" s="375"/>
      <c r="G847" s="279"/>
      <c r="H847" s="279"/>
      <c r="I847" s="279"/>
      <c r="J847" s="151" t="e">
        <f t="shared" si="1176"/>
        <v>#DIV/0!</v>
      </c>
      <c r="K847" s="279"/>
      <c r="L847" s="151" t="e">
        <f t="shared" si="1174"/>
        <v>#DIV/0!</v>
      </c>
      <c r="M847" s="154" t="e">
        <f t="shared" si="1175"/>
        <v>#DIV/0!</v>
      </c>
      <c r="N847" s="279">
        <f t="shared" si="1177"/>
        <v>0</v>
      </c>
      <c r="O847" s="279">
        <f t="shared" si="1178"/>
        <v>0</v>
      </c>
      <c r="P847" s="151" t="e">
        <f t="shared" si="1098"/>
        <v>#DIV/0!</v>
      </c>
      <c r="Q847" s="279"/>
      <c r="R847" s="279"/>
      <c r="S847" s="565"/>
      <c r="T847" s="38" t="b">
        <f t="shared" si="1133"/>
        <v>1</v>
      </c>
      <c r="CJ847" s="250" t="b">
        <f t="shared" si="1099"/>
        <v>1</v>
      </c>
      <c r="CT847" s="297">
        <f t="shared" ref="CT847:CT851" si="1179">N847+O847</f>
        <v>0</v>
      </c>
      <c r="CU847" s="250" t="b">
        <f t="shared" si="1100"/>
        <v>1</v>
      </c>
    </row>
    <row r="848" spans="1:99" s="31" customFormat="1" x14ac:dyDescent="0.25">
      <c r="A848" s="481"/>
      <c r="B848" s="158" t="s">
        <v>11</v>
      </c>
      <c r="C848" s="153"/>
      <c r="D848" s="272"/>
      <c r="E848" s="272"/>
      <c r="F848" s="375"/>
      <c r="G848" s="279"/>
      <c r="H848" s="279"/>
      <c r="I848" s="279"/>
      <c r="J848" s="151" t="e">
        <f t="shared" si="1176"/>
        <v>#DIV/0!</v>
      </c>
      <c r="K848" s="279"/>
      <c r="L848" s="151" t="e">
        <f t="shared" si="1174"/>
        <v>#DIV/0!</v>
      </c>
      <c r="M848" s="154" t="e">
        <f t="shared" si="1175"/>
        <v>#DIV/0!</v>
      </c>
      <c r="N848" s="279">
        <f t="shared" si="1177"/>
        <v>0</v>
      </c>
      <c r="O848" s="279">
        <f t="shared" si="1178"/>
        <v>0</v>
      </c>
      <c r="P848" s="151" t="e">
        <f t="shared" si="1098"/>
        <v>#DIV/0!</v>
      </c>
      <c r="Q848" s="279"/>
      <c r="R848" s="279"/>
      <c r="S848" s="566"/>
      <c r="T848" s="38" t="b">
        <f t="shared" si="1133"/>
        <v>1</v>
      </c>
      <c r="CJ848" s="250" t="b">
        <f t="shared" si="1099"/>
        <v>1</v>
      </c>
      <c r="CT848" s="297">
        <f t="shared" si="1179"/>
        <v>0</v>
      </c>
      <c r="CU848" s="250" t="b">
        <f t="shared" si="1100"/>
        <v>1</v>
      </c>
    </row>
    <row r="849" spans="1:99" s="411" customFormat="1" ht="87" customHeight="1" x14ac:dyDescent="0.25">
      <c r="A849" s="479" t="s">
        <v>361</v>
      </c>
      <c r="B849" s="120" t="s">
        <v>372</v>
      </c>
      <c r="C849" s="153" t="s">
        <v>17</v>
      </c>
      <c r="D849" s="272">
        <f t="shared" ref="D849:I849" si="1180">SUM(D850:D854)</f>
        <v>0</v>
      </c>
      <c r="E849" s="272">
        <f t="shared" si="1180"/>
        <v>0</v>
      </c>
      <c r="F849" s="272">
        <f t="shared" si="1180"/>
        <v>0</v>
      </c>
      <c r="G849" s="272">
        <f t="shared" si="1180"/>
        <v>54038.81</v>
      </c>
      <c r="H849" s="272">
        <f t="shared" si="1180"/>
        <v>54038.81</v>
      </c>
      <c r="I849" s="272">
        <f t="shared" si="1180"/>
        <v>0</v>
      </c>
      <c r="J849" s="150">
        <f>I849/H849</f>
        <v>0</v>
      </c>
      <c r="K849" s="272">
        <f t="shared" ref="K849" si="1181">SUM(K850:K854)</f>
        <v>0</v>
      </c>
      <c r="L849" s="150">
        <f>K849/H849</f>
        <v>0</v>
      </c>
      <c r="M849" s="154" t="e">
        <f>K849/I849</f>
        <v>#DIV/0!</v>
      </c>
      <c r="N849" s="272">
        <f t="shared" ref="N849:O849" si="1182">SUM(N850:N854)</f>
        <v>54038.81</v>
      </c>
      <c r="O849" s="272">
        <f t="shared" si="1182"/>
        <v>0</v>
      </c>
      <c r="P849" s="150">
        <f t="shared" ref="P849:P884" si="1183">N849/H849</f>
        <v>1</v>
      </c>
      <c r="Q849" s="272"/>
      <c r="R849" s="272"/>
      <c r="S849" s="564" t="s">
        <v>376</v>
      </c>
      <c r="T849" s="38" t="b">
        <f t="shared" si="1133"/>
        <v>0</v>
      </c>
      <c r="CG849" s="188" t="s">
        <v>113</v>
      </c>
      <c r="CJ849" s="250" t="b">
        <f t="shared" ref="CJ849:CJ884" si="1184">N849+O849=H849</f>
        <v>1</v>
      </c>
      <c r="CT849" s="297">
        <f t="shared" si="1179"/>
        <v>54038.81</v>
      </c>
      <c r="CU849" s="250" t="b">
        <f t="shared" ref="CU849:CU884" si="1185">CT849=H849</f>
        <v>1</v>
      </c>
    </row>
    <row r="850" spans="1:99" s="31" customFormat="1" x14ac:dyDescent="0.25">
      <c r="A850" s="480"/>
      <c r="B850" s="159" t="s">
        <v>10</v>
      </c>
      <c r="C850" s="264"/>
      <c r="D850" s="279"/>
      <c r="E850" s="279"/>
      <c r="F850" s="390"/>
      <c r="G850" s="279"/>
      <c r="H850" s="279"/>
      <c r="I850" s="279"/>
      <c r="J850" s="151" t="e">
        <f>I850/H850</f>
        <v>#DIV/0!</v>
      </c>
      <c r="K850" s="279"/>
      <c r="L850" s="151" t="e">
        <f t="shared" ref="L850:L854" si="1186">K850/H850</f>
        <v>#DIV/0!</v>
      </c>
      <c r="M850" s="154" t="e">
        <f t="shared" ref="M850:M854" si="1187">K850/I850</f>
        <v>#DIV/0!</v>
      </c>
      <c r="N850" s="279">
        <f>H850</f>
        <v>0</v>
      </c>
      <c r="O850" s="279">
        <f>H850-N850</f>
        <v>0</v>
      </c>
      <c r="P850" s="151" t="e">
        <f t="shared" si="1183"/>
        <v>#DIV/0!</v>
      </c>
      <c r="Q850" s="279"/>
      <c r="R850" s="279"/>
      <c r="S850" s="565"/>
      <c r="T850" s="38" t="b">
        <f t="shared" si="1133"/>
        <v>1</v>
      </c>
      <c r="CJ850" s="250" t="b">
        <f t="shared" si="1184"/>
        <v>1</v>
      </c>
      <c r="CT850" s="297">
        <f t="shared" si="1179"/>
        <v>0</v>
      </c>
      <c r="CU850" s="250" t="b">
        <f t="shared" si="1185"/>
        <v>1</v>
      </c>
    </row>
    <row r="851" spans="1:99" s="31" customFormat="1" x14ac:dyDescent="0.25">
      <c r="A851" s="480"/>
      <c r="B851" s="159" t="s">
        <v>8</v>
      </c>
      <c r="C851" s="264"/>
      <c r="D851" s="279"/>
      <c r="E851" s="279"/>
      <c r="F851" s="279"/>
      <c r="G851" s="272">
        <f>51336812/1000</f>
        <v>51336.81</v>
      </c>
      <c r="H851" s="272">
        <f>51336812/1000</f>
        <v>51336.81</v>
      </c>
      <c r="I851" s="279"/>
      <c r="J851" s="149">
        <f t="shared" ref="J851:J854" si="1188">I851/H851</f>
        <v>0</v>
      </c>
      <c r="K851" s="279"/>
      <c r="L851" s="149">
        <f t="shared" si="1186"/>
        <v>0</v>
      </c>
      <c r="M851" s="154" t="e">
        <f t="shared" si="1187"/>
        <v>#DIV/0!</v>
      </c>
      <c r="N851" s="279">
        <f t="shared" ref="N851:N854" si="1189">H851</f>
        <v>51336.81</v>
      </c>
      <c r="O851" s="279">
        <f t="shared" ref="O851:O854" si="1190">H851-N851</f>
        <v>0</v>
      </c>
      <c r="P851" s="149">
        <f t="shared" si="1183"/>
        <v>1</v>
      </c>
      <c r="Q851" s="279"/>
      <c r="R851" s="279"/>
      <c r="S851" s="565"/>
      <c r="T851" s="38" t="b">
        <f t="shared" si="1133"/>
        <v>0</v>
      </c>
      <c r="CJ851" s="250" t="b">
        <f t="shared" si="1184"/>
        <v>1</v>
      </c>
      <c r="CT851" s="297">
        <f t="shared" si="1179"/>
        <v>51336.81</v>
      </c>
      <c r="CU851" s="250" t="b">
        <f t="shared" si="1185"/>
        <v>1</v>
      </c>
    </row>
    <row r="852" spans="1:99" s="31" customFormat="1" x14ac:dyDescent="0.25">
      <c r="A852" s="480"/>
      <c r="B852" s="158" t="s">
        <v>19</v>
      </c>
      <c r="C852" s="153"/>
      <c r="D852" s="272"/>
      <c r="E852" s="272"/>
      <c r="F852" s="272"/>
      <c r="G852" s="272">
        <v>2702</v>
      </c>
      <c r="H852" s="272">
        <v>2702</v>
      </c>
      <c r="I852" s="279"/>
      <c r="J852" s="149">
        <f t="shared" si="1188"/>
        <v>0</v>
      </c>
      <c r="K852" s="279"/>
      <c r="L852" s="149">
        <f t="shared" si="1186"/>
        <v>0</v>
      </c>
      <c r="M852" s="154" t="e">
        <f t="shared" si="1187"/>
        <v>#DIV/0!</v>
      </c>
      <c r="N852" s="279">
        <f t="shared" si="1189"/>
        <v>2702</v>
      </c>
      <c r="O852" s="279">
        <f t="shared" si="1190"/>
        <v>0</v>
      </c>
      <c r="P852" s="149">
        <f t="shared" si="1183"/>
        <v>1</v>
      </c>
      <c r="Q852" s="279"/>
      <c r="R852" s="279"/>
      <c r="S852" s="565"/>
      <c r="T852" s="38" t="b">
        <f t="shared" si="1133"/>
        <v>0</v>
      </c>
      <c r="CJ852" s="250" t="b">
        <f t="shared" si="1184"/>
        <v>1</v>
      </c>
      <c r="CT852" s="297">
        <f>N852+O852</f>
        <v>2702</v>
      </c>
      <c r="CU852" s="250" t="b">
        <f t="shared" si="1185"/>
        <v>1</v>
      </c>
    </row>
    <row r="853" spans="1:99" s="31" customFormat="1" x14ac:dyDescent="0.25">
      <c r="A853" s="480"/>
      <c r="B853" s="153" t="s">
        <v>22</v>
      </c>
      <c r="C853" s="153"/>
      <c r="D853" s="272"/>
      <c r="E853" s="272"/>
      <c r="F853" s="375"/>
      <c r="G853" s="279"/>
      <c r="H853" s="279"/>
      <c r="I853" s="279"/>
      <c r="J853" s="151" t="e">
        <f t="shared" si="1188"/>
        <v>#DIV/0!</v>
      </c>
      <c r="K853" s="279"/>
      <c r="L853" s="151" t="e">
        <f t="shared" si="1186"/>
        <v>#DIV/0!</v>
      </c>
      <c r="M853" s="154" t="e">
        <f t="shared" si="1187"/>
        <v>#DIV/0!</v>
      </c>
      <c r="N853" s="279">
        <f t="shared" si="1189"/>
        <v>0</v>
      </c>
      <c r="O853" s="279">
        <f t="shared" si="1190"/>
        <v>0</v>
      </c>
      <c r="P853" s="151" t="e">
        <f t="shared" si="1183"/>
        <v>#DIV/0!</v>
      </c>
      <c r="Q853" s="279"/>
      <c r="R853" s="279"/>
      <c r="S853" s="565"/>
      <c r="T853" s="38" t="b">
        <f t="shared" si="1133"/>
        <v>1</v>
      </c>
      <c r="CJ853" s="250" t="b">
        <f t="shared" si="1184"/>
        <v>1</v>
      </c>
      <c r="CT853" s="297">
        <f t="shared" ref="CT853:CT857" si="1191">N853+O853</f>
        <v>0</v>
      </c>
      <c r="CU853" s="250" t="b">
        <f t="shared" si="1185"/>
        <v>1</v>
      </c>
    </row>
    <row r="854" spans="1:99" s="31" customFormat="1" x14ac:dyDescent="0.25">
      <c r="A854" s="481"/>
      <c r="B854" s="158" t="s">
        <v>11</v>
      </c>
      <c r="C854" s="153"/>
      <c r="D854" s="272"/>
      <c r="E854" s="272"/>
      <c r="F854" s="375"/>
      <c r="G854" s="279"/>
      <c r="H854" s="279"/>
      <c r="I854" s="279"/>
      <c r="J854" s="151" t="e">
        <f t="shared" si="1188"/>
        <v>#DIV/0!</v>
      </c>
      <c r="K854" s="279"/>
      <c r="L854" s="151" t="e">
        <f t="shared" si="1186"/>
        <v>#DIV/0!</v>
      </c>
      <c r="M854" s="154" t="e">
        <f t="shared" si="1187"/>
        <v>#DIV/0!</v>
      </c>
      <c r="N854" s="279">
        <f t="shared" si="1189"/>
        <v>0</v>
      </c>
      <c r="O854" s="279">
        <f t="shared" si="1190"/>
        <v>0</v>
      </c>
      <c r="P854" s="151" t="e">
        <f t="shared" si="1183"/>
        <v>#DIV/0!</v>
      </c>
      <c r="Q854" s="279"/>
      <c r="R854" s="279"/>
      <c r="S854" s="566"/>
      <c r="T854" s="38" t="b">
        <f t="shared" si="1133"/>
        <v>1</v>
      </c>
      <c r="CJ854" s="250" t="b">
        <f t="shared" si="1184"/>
        <v>1</v>
      </c>
      <c r="CT854" s="297">
        <f t="shared" si="1191"/>
        <v>0</v>
      </c>
      <c r="CU854" s="250" t="b">
        <f t="shared" si="1185"/>
        <v>1</v>
      </c>
    </row>
    <row r="855" spans="1:99" s="411" customFormat="1" ht="58.5" customHeight="1" x14ac:dyDescent="0.25">
      <c r="A855" s="479" t="s">
        <v>361</v>
      </c>
      <c r="B855" s="120" t="s">
        <v>373</v>
      </c>
      <c r="C855" s="153" t="s">
        <v>17</v>
      </c>
      <c r="D855" s="272">
        <f t="shared" ref="D855:I855" si="1192">SUM(D856:D860)</f>
        <v>0</v>
      </c>
      <c r="E855" s="272">
        <f t="shared" si="1192"/>
        <v>0</v>
      </c>
      <c r="F855" s="272">
        <f t="shared" si="1192"/>
        <v>0</v>
      </c>
      <c r="G855" s="272">
        <f t="shared" si="1192"/>
        <v>11314.99</v>
      </c>
      <c r="H855" s="272">
        <f t="shared" si="1192"/>
        <v>11314.99</v>
      </c>
      <c r="I855" s="272">
        <f t="shared" si="1192"/>
        <v>0</v>
      </c>
      <c r="J855" s="150">
        <f>I855/H855</f>
        <v>0</v>
      </c>
      <c r="K855" s="272">
        <f t="shared" ref="K855" si="1193">SUM(K856:K860)</f>
        <v>0</v>
      </c>
      <c r="L855" s="150">
        <f>K855/H855</f>
        <v>0</v>
      </c>
      <c r="M855" s="154" t="e">
        <f>K855/I855</f>
        <v>#DIV/0!</v>
      </c>
      <c r="N855" s="272">
        <f t="shared" ref="N855:O855" si="1194">SUM(N856:N860)</f>
        <v>11314.99</v>
      </c>
      <c r="O855" s="272">
        <f t="shared" si="1194"/>
        <v>0</v>
      </c>
      <c r="P855" s="150">
        <f t="shared" si="1183"/>
        <v>1</v>
      </c>
      <c r="Q855" s="272"/>
      <c r="R855" s="272"/>
      <c r="S855" s="564" t="s">
        <v>258</v>
      </c>
      <c r="T855" s="38" t="b">
        <f t="shared" si="1133"/>
        <v>0</v>
      </c>
      <c r="CG855" s="188" t="s">
        <v>113</v>
      </c>
      <c r="CJ855" s="250" t="b">
        <f t="shared" si="1184"/>
        <v>1</v>
      </c>
      <c r="CT855" s="297">
        <f t="shared" si="1191"/>
        <v>11314.99</v>
      </c>
      <c r="CU855" s="250" t="b">
        <f t="shared" si="1185"/>
        <v>1</v>
      </c>
    </row>
    <row r="856" spans="1:99" s="31" customFormat="1" x14ac:dyDescent="0.25">
      <c r="A856" s="480"/>
      <c r="B856" s="159" t="s">
        <v>10</v>
      </c>
      <c r="C856" s="264"/>
      <c r="D856" s="279"/>
      <c r="E856" s="279"/>
      <c r="F856" s="390"/>
      <c r="G856" s="279"/>
      <c r="H856" s="279"/>
      <c r="I856" s="279"/>
      <c r="J856" s="151" t="e">
        <f>I856/H856</f>
        <v>#DIV/0!</v>
      </c>
      <c r="K856" s="279"/>
      <c r="L856" s="151" t="e">
        <f t="shared" ref="L856:L860" si="1195">K856/H856</f>
        <v>#DIV/0!</v>
      </c>
      <c r="M856" s="154" t="e">
        <f t="shared" ref="M856:M860" si="1196">K856/I856</f>
        <v>#DIV/0!</v>
      </c>
      <c r="N856" s="279">
        <f>H856</f>
        <v>0</v>
      </c>
      <c r="O856" s="279">
        <f>H856-N856</f>
        <v>0</v>
      </c>
      <c r="P856" s="151" t="e">
        <f t="shared" si="1183"/>
        <v>#DIV/0!</v>
      </c>
      <c r="Q856" s="279"/>
      <c r="R856" s="279"/>
      <c r="S856" s="565"/>
      <c r="T856" s="38" t="b">
        <f t="shared" si="1133"/>
        <v>1</v>
      </c>
      <c r="CJ856" s="250" t="b">
        <f t="shared" si="1184"/>
        <v>1</v>
      </c>
      <c r="CT856" s="297">
        <f t="shared" si="1191"/>
        <v>0</v>
      </c>
      <c r="CU856" s="250" t="b">
        <f t="shared" si="1185"/>
        <v>1</v>
      </c>
    </row>
    <row r="857" spans="1:99" s="31" customFormat="1" x14ac:dyDescent="0.25">
      <c r="A857" s="480"/>
      <c r="B857" s="159" t="s">
        <v>8</v>
      </c>
      <c r="C857" s="264"/>
      <c r="D857" s="279"/>
      <c r="E857" s="279"/>
      <c r="F857" s="279"/>
      <c r="G857" s="272">
        <f>10749244/1000</f>
        <v>10749.24</v>
      </c>
      <c r="H857" s="272">
        <f>10749244/1000</f>
        <v>10749.24</v>
      </c>
      <c r="I857" s="279"/>
      <c r="J857" s="149">
        <f t="shared" ref="J857:J860" si="1197">I857/H857</f>
        <v>0</v>
      </c>
      <c r="K857" s="279"/>
      <c r="L857" s="149">
        <f t="shared" si="1195"/>
        <v>0</v>
      </c>
      <c r="M857" s="154" t="e">
        <f t="shared" si="1196"/>
        <v>#DIV/0!</v>
      </c>
      <c r="N857" s="279">
        <f t="shared" ref="N857:N860" si="1198">H857</f>
        <v>10749.24</v>
      </c>
      <c r="O857" s="279">
        <f t="shared" ref="O857:O860" si="1199">H857-N857</f>
        <v>0</v>
      </c>
      <c r="P857" s="149">
        <f t="shared" si="1183"/>
        <v>1</v>
      </c>
      <c r="Q857" s="279"/>
      <c r="R857" s="279"/>
      <c r="S857" s="565"/>
      <c r="T857" s="38" t="b">
        <f t="shared" si="1133"/>
        <v>0</v>
      </c>
      <c r="CJ857" s="250" t="b">
        <f t="shared" si="1184"/>
        <v>1</v>
      </c>
      <c r="CT857" s="297">
        <f t="shared" si="1191"/>
        <v>10749.24</v>
      </c>
      <c r="CU857" s="250" t="b">
        <f t="shared" si="1185"/>
        <v>1</v>
      </c>
    </row>
    <row r="858" spans="1:99" s="31" customFormat="1" x14ac:dyDescent="0.25">
      <c r="A858" s="480"/>
      <c r="B858" s="158" t="s">
        <v>19</v>
      </c>
      <c r="C858" s="153"/>
      <c r="D858" s="272"/>
      <c r="E858" s="272"/>
      <c r="F858" s="272"/>
      <c r="G858" s="272">
        <f>565750/1000</f>
        <v>565.75</v>
      </c>
      <c r="H858" s="272">
        <f>565750/1000</f>
        <v>565.75</v>
      </c>
      <c r="I858" s="279"/>
      <c r="J858" s="149">
        <f t="shared" si="1197"/>
        <v>0</v>
      </c>
      <c r="K858" s="279"/>
      <c r="L858" s="149">
        <f t="shared" si="1195"/>
        <v>0</v>
      </c>
      <c r="M858" s="154" t="e">
        <f t="shared" si="1196"/>
        <v>#DIV/0!</v>
      </c>
      <c r="N858" s="279">
        <f t="shared" si="1198"/>
        <v>565.75</v>
      </c>
      <c r="O858" s="279">
        <f t="shared" si="1199"/>
        <v>0</v>
      </c>
      <c r="P858" s="149">
        <f t="shared" si="1183"/>
        <v>1</v>
      </c>
      <c r="Q858" s="279"/>
      <c r="R858" s="279"/>
      <c r="S858" s="565"/>
      <c r="T858" s="38" t="b">
        <f t="shared" si="1133"/>
        <v>0</v>
      </c>
      <c r="CJ858" s="250" t="b">
        <f t="shared" si="1184"/>
        <v>1</v>
      </c>
      <c r="CT858" s="297">
        <f>N858+O858</f>
        <v>565.75</v>
      </c>
      <c r="CU858" s="250" t="b">
        <f t="shared" si="1185"/>
        <v>1</v>
      </c>
    </row>
    <row r="859" spans="1:99" s="31" customFormat="1" x14ac:dyDescent="0.25">
      <c r="A859" s="480"/>
      <c r="B859" s="153" t="s">
        <v>22</v>
      </c>
      <c r="C859" s="153"/>
      <c r="D859" s="272"/>
      <c r="E859" s="272"/>
      <c r="F859" s="375"/>
      <c r="G859" s="279"/>
      <c r="H859" s="279"/>
      <c r="I859" s="279"/>
      <c r="J859" s="151" t="e">
        <f t="shared" si="1197"/>
        <v>#DIV/0!</v>
      </c>
      <c r="K859" s="279"/>
      <c r="L859" s="151" t="e">
        <f t="shared" si="1195"/>
        <v>#DIV/0!</v>
      </c>
      <c r="M859" s="154" t="e">
        <f t="shared" si="1196"/>
        <v>#DIV/0!</v>
      </c>
      <c r="N859" s="279">
        <f t="shared" si="1198"/>
        <v>0</v>
      </c>
      <c r="O859" s="279">
        <f t="shared" si="1199"/>
        <v>0</v>
      </c>
      <c r="P859" s="151" t="e">
        <f t="shared" si="1183"/>
        <v>#DIV/0!</v>
      </c>
      <c r="Q859" s="279"/>
      <c r="R859" s="279"/>
      <c r="S859" s="565"/>
      <c r="T859" s="38" t="b">
        <f t="shared" si="1133"/>
        <v>1</v>
      </c>
      <c r="CJ859" s="250" t="b">
        <f t="shared" si="1184"/>
        <v>1</v>
      </c>
      <c r="CT859" s="297">
        <f t="shared" ref="CT859:CT863" si="1200">N859+O859</f>
        <v>0</v>
      </c>
      <c r="CU859" s="250" t="b">
        <f t="shared" si="1185"/>
        <v>1</v>
      </c>
    </row>
    <row r="860" spans="1:99" s="31" customFormat="1" x14ac:dyDescent="0.25">
      <c r="A860" s="481"/>
      <c r="B860" s="158" t="s">
        <v>11</v>
      </c>
      <c r="C860" s="153"/>
      <c r="D860" s="272"/>
      <c r="E860" s="272"/>
      <c r="F860" s="375"/>
      <c r="G860" s="279"/>
      <c r="H860" s="279"/>
      <c r="I860" s="279"/>
      <c r="J860" s="151" t="e">
        <f t="shared" si="1197"/>
        <v>#DIV/0!</v>
      </c>
      <c r="K860" s="279"/>
      <c r="L860" s="151" t="e">
        <f t="shared" si="1195"/>
        <v>#DIV/0!</v>
      </c>
      <c r="M860" s="154" t="e">
        <f t="shared" si="1196"/>
        <v>#DIV/0!</v>
      </c>
      <c r="N860" s="279">
        <f t="shared" si="1198"/>
        <v>0</v>
      </c>
      <c r="O860" s="279">
        <f t="shared" si="1199"/>
        <v>0</v>
      </c>
      <c r="P860" s="151" t="e">
        <f t="shared" si="1183"/>
        <v>#DIV/0!</v>
      </c>
      <c r="Q860" s="279"/>
      <c r="R860" s="279"/>
      <c r="S860" s="566"/>
      <c r="T860" s="38" t="b">
        <f t="shared" si="1133"/>
        <v>1</v>
      </c>
      <c r="CJ860" s="250" t="b">
        <f t="shared" si="1184"/>
        <v>1</v>
      </c>
      <c r="CT860" s="297">
        <f t="shared" si="1200"/>
        <v>0</v>
      </c>
      <c r="CU860" s="250" t="b">
        <f t="shared" si="1185"/>
        <v>1</v>
      </c>
    </row>
    <row r="861" spans="1:99" s="411" customFormat="1" ht="81" customHeight="1" x14ac:dyDescent="0.25">
      <c r="A861" s="479" t="s">
        <v>361</v>
      </c>
      <c r="B861" s="120" t="s">
        <v>374</v>
      </c>
      <c r="C861" s="153" t="s">
        <v>17</v>
      </c>
      <c r="D861" s="272">
        <f t="shared" ref="D861:I861" si="1201">SUM(D862:D866)</f>
        <v>0</v>
      </c>
      <c r="E861" s="272">
        <f t="shared" si="1201"/>
        <v>0</v>
      </c>
      <c r="F861" s="272">
        <f t="shared" si="1201"/>
        <v>0</v>
      </c>
      <c r="G861" s="272">
        <f t="shared" si="1201"/>
        <v>7881.09</v>
      </c>
      <c r="H861" s="272">
        <f t="shared" si="1201"/>
        <v>7881.09</v>
      </c>
      <c r="I861" s="272">
        <f t="shared" si="1201"/>
        <v>0</v>
      </c>
      <c r="J861" s="150">
        <f>I861/H861</f>
        <v>0</v>
      </c>
      <c r="K861" s="272">
        <f t="shared" ref="K861" si="1202">SUM(K862:K866)</f>
        <v>0</v>
      </c>
      <c r="L861" s="150">
        <f>K861/H861</f>
        <v>0</v>
      </c>
      <c r="M861" s="154" t="e">
        <f>K861/I861</f>
        <v>#DIV/0!</v>
      </c>
      <c r="N861" s="272">
        <f t="shared" ref="N861:O861" si="1203">SUM(N862:N866)</f>
        <v>7881.09</v>
      </c>
      <c r="O861" s="272">
        <f t="shared" si="1203"/>
        <v>0</v>
      </c>
      <c r="P861" s="150">
        <f t="shared" si="1183"/>
        <v>1</v>
      </c>
      <c r="Q861" s="272"/>
      <c r="R861" s="272"/>
      <c r="S861" s="564" t="s">
        <v>258</v>
      </c>
      <c r="T861" s="38" t="b">
        <f t="shared" si="1133"/>
        <v>0</v>
      </c>
      <c r="CG861" s="188" t="s">
        <v>113</v>
      </c>
      <c r="CJ861" s="250" t="b">
        <f t="shared" si="1184"/>
        <v>1</v>
      </c>
      <c r="CT861" s="297">
        <f t="shared" si="1200"/>
        <v>7881.09</v>
      </c>
      <c r="CU861" s="250" t="b">
        <f t="shared" si="1185"/>
        <v>1</v>
      </c>
    </row>
    <row r="862" spans="1:99" s="31" customFormat="1" x14ac:dyDescent="0.25">
      <c r="A862" s="480"/>
      <c r="B862" s="159" t="s">
        <v>10</v>
      </c>
      <c r="C862" s="264"/>
      <c r="D862" s="279"/>
      <c r="E862" s="279"/>
      <c r="F862" s="390"/>
      <c r="G862" s="279"/>
      <c r="H862" s="279"/>
      <c r="I862" s="279"/>
      <c r="J862" s="151" t="e">
        <f>I862/H862</f>
        <v>#DIV/0!</v>
      </c>
      <c r="K862" s="279"/>
      <c r="L862" s="151" t="e">
        <f t="shared" ref="L862:L866" si="1204">K862/H862</f>
        <v>#DIV/0!</v>
      </c>
      <c r="M862" s="154" t="e">
        <f t="shared" ref="M862:M866" si="1205">K862/I862</f>
        <v>#DIV/0!</v>
      </c>
      <c r="N862" s="279">
        <f>H862</f>
        <v>0</v>
      </c>
      <c r="O862" s="279">
        <f>H862-N862</f>
        <v>0</v>
      </c>
      <c r="P862" s="151" t="e">
        <f t="shared" si="1183"/>
        <v>#DIV/0!</v>
      </c>
      <c r="Q862" s="279"/>
      <c r="R862" s="279"/>
      <c r="S862" s="565"/>
      <c r="T862" s="38" t="b">
        <f t="shared" si="1133"/>
        <v>1</v>
      </c>
      <c r="CJ862" s="250" t="b">
        <f t="shared" si="1184"/>
        <v>1</v>
      </c>
      <c r="CT862" s="297">
        <f t="shared" si="1200"/>
        <v>0</v>
      </c>
      <c r="CU862" s="250" t="b">
        <f t="shared" si="1185"/>
        <v>1</v>
      </c>
    </row>
    <row r="863" spans="1:99" s="31" customFormat="1" x14ac:dyDescent="0.25">
      <c r="A863" s="480"/>
      <c r="B863" s="159" t="s">
        <v>8</v>
      </c>
      <c r="C863" s="264"/>
      <c r="D863" s="279"/>
      <c r="E863" s="279"/>
      <c r="F863" s="279"/>
      <c r="G863" s="272">
        <f>7487036/1000</f>
        <v>7487.04</v>
      </c>
      <c r="H863" s="272">
        <f>7487036/1000</f>
        <v>7487.04</v>
      </c>
      <c r="I863" s="279"/>
      <c r="J863" s="149">
        <f t="shared" ref="J863:J866" si="1206">I863/H863</f>
        <v>0</v>
      </c>
      <c r="K863" s="279"/>
      <c r="L863" s="149">
        <f t="shared" si="1204"/>
        <v>0</v>
      </c>
      <c r="M863" s="154" t="e">
        <f t="shared" si="1205"/>
        <v>#DIV/0!</v>
      </c>
      <c r="N863" s="279">
        <f t="shared" ref="N863:N866" si="1207">H863</f>
        <v>7487.04</v>
      </c>
      <c r="O863" s="279">
        <f t="shared" ref="O863:O866" si="1208">H863-N863</f>
        <v>0</v>
      </c>
      <c r="P863" s="149">
        <f t="shared" si="1183"/>
        <v>1</v>
      </c>
      <c r="Q863" s="279"/>
      <c r="R863" s="279"/>
      <c r="S863" s="565"/>
      <c r="T863" s="38" t="b">
        <f t="shared" si="1133"/>
        <v>0</v>
      </c>
      <c r="CJ863" s="250" t="b">
        <f t="shared" si="1184"/>
        <v>1</v>
      </c>
      <c r="CT863" s="297">
        <f t="shared" si="1200"/>
        <v>7487.04</v>
      </c>
      <c r="CU863" s="250" t="b">
        <f t="shared" si="1185"/>
        <v>1</v>
      </c>
    </row>
    <row r="864" spans="1:99" s="31" customFormat="1" x14ac:dyDescent="0.25">
      <c r="A864" s="480"/>
      <c r="B864" s="158" t="s">
        <v>19</v>
      </c>
      <c r="C864" s="153"/>
      <c r="D864" s="272"/>
      <c r="E864" s="272"/>
      <c r="F864" s="272"/>
      <c r="G864" s="272">
        <f>394054/1000</f>
        <v>394.05</v>
      </c>
      <c r="H864" s="272">
        <f>394054/1000</f>
        <v>394.05</v>
      </c>
      <c r="I864" s="279"/>
      <c r="J864" s="149">
        <f t="shared" si="1206"/>
        <v>0</v>
      </c>
      <c r="K864" s="279"/>
      <c r="L864" s="149">
        <f t="shared" si="1204"/>
        <v>0</v>
      </c>
      <c r="M864" s="154" t="e">
        <f t="shared" si="1205"/>
        <v>#DIV/0!</v>
      </c>
      <c r="N864" s="279">
        <f t="shared" si="1207"/>
        <v>394.05</v>
      </c>
      <c r="O864" s="279">
        <f t="shared" si="1208"/>
        <v>0</v>
      </c>
      <c r="P864" s="149">
        <f t="shared" si="1183"/>
        <v>1</v>
      </c>
      <c r="Q864" s="279"/>
      <c r="R864" s="279"/>
      <c r="S864" s="565"/>
      <c r="T864" s="38" t="b">
        <f t="shared" si="1133"/>
        <v>0</v>
      </c>
      <c r="CJ864" s="250" t="b">
        <f t="shared" si="1184"/>
        <v>1</v>
      </c>
      <c r="CT864" s="297">
        <f>N864+O864</f>
        <v>394.05</v>
      </c>
      <c r="CU864" s="250" t="b">
        <f t="shared" si="1185"/>
        <v>1</v>
      </c>
    </row>
    <row r="865" spans="1:99" s="31" customFormat="1" x14ac:dyDescent="0.25">
      <c r="A865" s="480"/>
      <c r="B865" s="153" t="s">
        <v>22</v>
      </c>
      <c r="C865" s="153"/>
      <c r="D865" s="272"/>
      <c r="E865" s="272"/>
      <c r="F865" s="375"/>
      <c r="G865" s="279"/>
      <c r="H865" s="279"/>
      <c r="I865" s="279"/>
      <c r="J865" s="151" t="e">
        <f t="shared" si="1206"/>
        <v>#DIV/0!</v>
      </c>
      <c r="K865" s="279"/>
      <c r="L865" s="151" t="e">
        <f t="shared" si="1204"/>
        <v>#DIV/0!</v>
      </c>
      <c r="M865" s="154" t="e">
        <f t="shared" si="1205"/>
        <v>#DIV/0!</v>
      </c>
      <c r="N865" s="279">
        <f t="shared" si="1207"/>
        <v>0</v>
      </c>
      <c r="O865" s="279">
        <f t="shared" si="1208"/>
        <v>0</v>
      </c>
      <c r="P865" s="151" t="e">
        <f t="shared" si="1183"/>
        <v>#DIV/0!</v>
      </c>
      <c r="Q865" s="279"/>
      <c r="R865" s="279"/>
      <c r="S865" s="565"/>
      <c r="T865" s="38" t="b">
        <f t="shared" si="1133"/>
        <v>1</v>
      </c>
      <c r="CJ865" s="250" t="b">
        <f t="shared" si="1184"/>
        <v>1</v>
      </c>
      <c r="CT865" s="297">
        <f t="shared" ref="CT865:CT869" si="1209">N865+O865</f>
        <v>0</v>
      </c>
      <c r="CU865" s="250" t="b">
        <f t="shared" si="1185"/>
        <v>1</v>
      </c>
    </row>
    <row r="866" spans="1:99" s="31" customFormat="1" x14ac:dyDescent="0.25">
      <c r="A866" s="481"/>
      <c r="B866" s="158" t="s">
        <v>11</v>
      </c>
      <c r="C866" s="153"/>
      <c r="D866" s="272"/>
      <c r="E866" s="272"/>
      <c r="F866" s="375"/>
      <c r="G866" s="279"/>
      <c r="H866" s="279"/>
      <c r="I866" s="279"/>
      <c r="J866" s="151" t="e">
        <f t="shared" si="1206"/>
        <v>#DIV/0!</v>
      </c>
      <c r="K866" s="279"/>
      <c r="L866" s="151" t="e">
        <f t="shared" si="1204"/>
        <v>#DIV/0!</v>
      </c>
      <c r="M866" s="154" t="e">
        <f t="shared" si="1205"/>
        <v>#DIV/0!</v>
      </c>
      <c r="N866" s="279">
        <f t="shared" si="1207"/>
        <v>0</v>
      </c>
      <c r="O866" s="279">
        <f t="shared" si="1208"/>
        <v>0</v>
      </c>
      <c r="P866" s="151" t="e">
        <f t="shared" si="1183"/>
        <v>#DIV/0!</v>
      </c>
      <c r="Q866" s="279"/>
      <c r="R866" s="279"/>
      <c r="S866" s="566"/>
      <c r="T866" s="38" t="b">
        <f t="shared" si="1133"/>
        <v>1</v>
      </c>
      <c r="CJ866" s="250" t="b">
        <f t="shared" si="1184"/>
        <v>1</v>
      </c>
      <c r="CT866" s="297">
        <f t="shared" si="1209"/>
        <v>0</v>
      </c>
      <c r="CU866" s="250" t="b">
        <f t="shared" si="1185"/>
        <v>1</v>
      </c>
    </row>
    <row r="867" spans="1:99" s="411" customFormat="1" ht="76.5" customHeight="1" x14ac:dyDescent="0.25">
      <c r="A867" s="479" t="s">
        <v>361</v>
      </c>
      <c r="B867" s="120" t="s">
        <v>375</v>
      </c>
      <c r="C867" s="153" t="s">
        <v>17</v>
      </c>
      <c r="D867" s="272">
        <f t="shared" ref="D867:I867" si="1210">SUM(D868:D872)</f>
        <v>0</v>
      </c>
      <c r="E867" s="272">
        <f t="shared" si="1210"/>
        <v>0</v>
      </c>
      <c r="F867" s="272">
        <f t="shared" si="1210"/>
        <v>0</v>
      </c>
      <c r="G867" s="272">
        <f t="shared" si="1210"/>
        <v>1936.49</v>
      </c>
      <c r="H867" s="272">
        <f t="shared" si="1210"/>
        <v>1936.49</v>
      </c>
      <c r="I867" s="272">
        <f t="shared" si="1210"/>
        <v>0</v>
      </c>
      <c r="J867" s="150">
        <f>I867/H867</f>
        <v>0</v>
      </c>
      <c r="K867" s="272">
        <f t="shared" ref="K867" si="1211">SUM(K868:K872)</f>
        <v>0</v>
      </c>
      <c r="L867" s="150">
        <f>K867/H867</f>
        <v>0</v>
      </c>
      <c r="M867" s="154" t="e">
        <f>K867/I867</f>
        <v>#DIV/0!</v>
      </c>
      <c r="N867" s="272">
        <f t="shared" ref="N867:O867" si="1212">SUM(N868:N872)</f>
        <v>1936.49</v>
      </c>
      <c r="O867" s="272">
        <f t="shared" si="1212"/>
        <v>0</v>
      </c>
      <c r="P867" s="150">
        <f t="shared" si="1183"/>
        <v>1</v>
      </c>
      <c r="Q867" s="272"/>
      <c r="R867" s="272"/>
      <c r="S867" s="564" t="s">
        <v>258</v>
      </c>
      <c r="T867" s="38" t="b">
        <f t="shared" si="1133"/>
        <v>0</v>
      </c>
      <c r="CG867" s="188" t="s">
        <v>113</v>
      </c>
      <c r="CJ867" s="250" t="b">
        <f t="shared" si="1184"/>
        <v>1</v>
      </c>
      <c r="CT867" s="297">
        <f t="shared" si="1209"/>
        <v>1936.49</v>
      </c>
      <c r="CU867" s="250" t="b">
        <f t="shared" si="1185"/>
        <v>1</v>
      </c>
    </row>
    <row r="868" spans="1:99" s="31" customFormat="1" ht="33" customHeight="1" x14ac:dyDescent="0.25">
      <c r="A868" s="480"/>
      <c r="B868" s="159" t="s">
        <v>10</v>
      </c>
      <c r="C868" s="264"/>
      <c r="D868" s="279"/>
      <c r="E868" s="279"/>
      <c r="F868" s="390"/>
      <c r="G868" s="279"/>
      <c r="H868" s="279"/>
      <c r="I868" s="279"/>
      <c r="J868" s="151" t="e">
        <f>I868/H868</f>
        <v>#DIV/0!</v>
      </c>
      <c r="K868" s="279"/>
      <c r="L868" s="151" t="e">
        <f t="shared" ref="L868:L872" si="1213">K868/H868</f>
        <v>#DIV/0!</v>
      </c>
      <c r="M868" s="154" t="e">
        <f t="shared" ref="M868:M872" si="1214">K868/I868</f>
        <v>#DIV/0!</v>
      </c>
      <c r="N868" s="279">
        <f>H868</f>
        <v>0</v>
      </c>
      <c r="O868" s="279">
        <f>H868-N868</f>
        <v>0</v>
      </c>
      <c r="P868" s="151" t="e">
        <f t="shared" si="1183"/>
        <v>#DIV/0!</v>
      </c>
      <c r="Q868" s="279"/>
      <c r="R868" s="279"/>
      <c r="S868" s="565"/>
      <c r="T868" s="38" t="b">
        <f t="shared" si="1133"/>
        <v>1</v>
      </c>
      <c r="CJ868" s="250" t="b">
        <f t="shared" si="1184"/>
        <v>1</v>
      </c>
      <c r="CT868" s="297">
        <f t="shared" si="1209"/>
        <v>0</v>
      </c>
      <c r="CU868" s="250" t="b">
        <f t="shared" si="1185"/>
        <v>1</v>
      </c>
    </row>
    <row r="869" spans="1:99" s="31" customFormat="1" ht="33" customHeight="1" x14ac:dyDescent="0.25">
      <c r="A869" s="480"/>
      <c r="B869" s="159" t="s">
        <v>8</v>
      </c>
      <c r="C869" s="264"/>
      <c r="D869" s="279"/>
      <c r="E869" s="279"/>
      <c r="F869" s="279"/>
      <c r="G869" s="272">
        <f>1839672/1000</f>
        <v>1839.67</v>
      </c>
      <c r="H869" s="272">
        <f>1839672/1000</f>
        <v>1839.67</v>
      </c>
      <c r="I869" s="279"/>
      <c r="J869" s="149">
        <f t="shared" ref="J869:J872" si="1215">I869/H869</f>
        <v>0</v>
      </c>
      <c r="K869" s="279"/>
      <c r="L869" s="149">
        <f t="shared" si="1213"/>
        <v>0</v>
      </c>
      <c r="M869" s="154" t="e">
        <f t="shared" si="1214"/>
        <v>#DIV/0!</v>
      </c>
      <c r="N869" s="279">
        <f t="shared" ref="N869:N872" si="1216">H869</f>
        <v>1839.67</v>
      </c>
      <c r="O869" s="279">
        <f t="shared" ref="O869:O872" si="1217">H869-N869</f>
        <v>0</v>
      </c>
      <c r="P869" s="149">
        <f t="shared" si="1183"/>
        <v>1</v>
      </c>
      <c r="Q869" s="279"/>
      <c r="R869" s="279"/>
      <c r="S869" s="565"/>
      <c r="T869" s="38" t="b">
        <f t="shared" si="1133"/>
        <v>0</v>
      </c>
      <c r="CJ869" s="250" t="b">
        <f t="shared" si="1184"/>
        <v>1</v>
      </c>
      <c r="CT869" s="297">
        <f t="shared" si="1209"/>
        <v>1839.67</v>
      </c>
      <c r="CU869" s="250" t="b">
        <f t="shared" si="1185"/>
        <v>1</v>
      </c>
    </row>
    <row r="870" spans="1:99" s="31" customFormat="1" ht="33" customHeight="1" x14ac:dyDescent="0.25">
      <c r="A870" s="480"/>
      <c r="B870" s="158" t="s">
        <v>19</v>
      </c>
      <c r="C870" s="153"/>
      <c r="D870" s="272"/>
      <c r="E870" s="272"/>
      <c r="F870" s="272"/>
      <c r="G870" s="272">
        <f>96824/1000</f>
        <v>96.82</v>
      </c>
      <c r="H870" s="272">
        <f>96824/1000</f>
        <v>96.82</v>
      </c>
      <c r="I870" s="279"/>
      <c r="J870" s="149">
        <f t="shared" si="1215"/>
        <v>0</v>
      </c>
      <c r="K870" s="279"/>
      <c r="L870" s="149">
        <f t="shared" si="1213"/>
        <v>0</v>
      </c>
      <c r="M870" s="154" t="e">
        <f t="shared" si="1214"/>
        <v>#DIV/0!</v>
      </c>
      <c r="N870" s="279">
        <f t="shared" si="1216"/>
        <v>96.82</v>
      </c>
      <c r="O870" s="279">
        <f t="shared" si="1217"/>
        <v>0</v>
      </c>
      <c r="P870" s="149">
        <f t="shared" si="1183"/>
        <v>1</v>
      </c>
      <c r="Q870" s="279"/>
      <c r="R870" s="279"/>
      <c r="S870" s="565"/>
      <c r="T870" s="38" t="b">
        <f t="shared" si="1133"/>
        <v>0</v>
      </c>
      <c r="CJ870" s="250" t="b">
        <f t="shared" si="1184"/>
        <v>1</v>
      </c>
      <c r="CT870" s="297">
        <f>N870+O870</f>
        <v>96.82</v>
      </c>
      <c r="CU870" s="250" t="b">
        <f t="shared" si="1185"/>
        <v>1</v>
      </c>
    </row>
    <row r="871" spans="1:99" s="31" customFormat="1" ht="33" customHeight="1" x14ac:dyDescent="0.25">
      <c r="A871" s="480"/>
      <c r="B871" s="153" t="s">
        <v>22</v>
      </c>
      <c r="C871" s="153"/>
      <c r="D871" s="272"/>
      <c r="E871" s="272"/>
      <c r="F871" s="375"/>
      <c r="G871" s="279"/>
      <c r="H871" s="279"/>
      <c r="I871" s="279"/>
      <c r="J871" s="151" t="e">
        <f t="shared" si="1215"/>
        <v>#DIV/0!</v>
      </c>
      <c r="K871" s="279"/>
      <c r="L871" s="151" t="e">
        <f t="shared" si="1213"/>
        <v>#DIV/0!</v>
      </c>
      <c r="M871" s="154" t="e">
        <f t="shared" si="1214"/>
        <v>#DIV/0!</v>
      </c>
      <c r="N871" s="279">
        <f t="shared" si="1216"/>
        <v>0</v>
      </c>
      <c r="O871" s="279">
        <f t="shared" si="1217"/>
        <v>0</v>
      </c>
      <c r="P871" s="151" t="e">
        <f t="shared" si="1183"/>
        <v>#DIV/0!</v>
      </c>
      <c r="Q871" s="279"/>
      <c r="R871" s="279"/>
      <c r="S871" s="565"/>
      <c r="T871" s="38" t="b">
        <f t="shared" si="1133"/>
        <v>1</v>
      </c>
      <c r="CJ871" s="250" t="b">
        <f t="shared" si="1184"/>
        <v>1</v>
      </c>
      <c r="CT871" s="297">
        <f t="shared" ref="CT871:CT875" si="1218">N871+O871</f>
        <v>0</v>
      </c>
      <c r="CU871" s="250" t="b">
        <f t="shared" si="1185"/>
        <v>1</v>
      </c>
    </row>
    <row r="872" spans="1:99" s="31" customFormat="1" ht="33" customHeight="1" x14ac:dyDescent="0.25">
      <c r="A872" s="481"/>
      <c r="B872" s="158" t="s">
        <v>11</v>
      </c>
      <c r="C872" s="153"/>
      <c r="D872" s="272"/>
      <c r="E872" s="272"/>
      <c r="F872" s="375"/>
      <c r="G872" s="279"/>
      <c r="H872" s="279"/>
      <c r="I872" s="279"/>
      <c r="J872" s="151" t="e">
        <f t="shared" si="1215"/>
        <v>#DIV/0!</v>
      </c>
      <c r="K872" s="279"/>
      <c r="L872" s="151" t="e">
        <f t="shared" si="1213"/>
        <v>#DIV/0!</v>
      </c>
      <c r="M872" s="154" t="e">
        <f t="shared" si="1214"/>
        <v>#DIV/0!</v>
      </c>
      <c r="N872" s="279">
        <f t="shared" si="1216"/>
        <v>0</v>
      </c>
      <c r="O872" s="279">
        <f t="shared" si="1217"/>
        <v>0</v>
      </c>
      <c r="P872" s="151" t="e">
        <f t="shared" si="1183"/>
        <v>#DIV/0!</v>
      </c>
      <c r="Q872" s="279"/>
      <c r="R872" s="279"/>
      <c r="S872" s="566"/>
      <c r="T872" s="38" t="b">
        <f t="shared" si="1133"/>
        <v>1</v>
      </c>
      <c r="CJ872" s="250" t="b">
        <f t="shared" si="1184"/>
        <v>1</v>
      </c>
      <c r="CT872" s="297">
        <f t="shared" si="1218"/>
        <v>0</v>
      </c>
      <c r="CU872" s="250" t="b">
        <f t="shared" si="1185"/>
        <v>1</v>
      </c>
    </row>
    <row r="873" spans="1:99" s="411" customFormat="1" ht="79.5" customHeight="1" x14ac:dyDescent="0.25">
      <c r="A873" s="479" t="s">
        <v>361</v>
      </c>
      <c r="B873" s="120" t="s">
        <v>394</v>
      </c>
      <c r="C873" s="153" t="s">
        <v>17</v>
      </c>
      <c r="D873" s="272">
        <f t="shared" ref="D873:I873" si="1219">SUM(D874:D878)</f>
        <v>0</v>
      </c>
      <c r="E873" s="272">
        <f t="shared" si="1219"/>
        <v>0</v>
      </c>
      <c r="F873" s="272">
        <f t="shared" si="1219"/>
        <v>0</v>
      </c>
      <c r="G873" s="272">
        <f t="shared" si="1219"/>
        <v>2747.13</v>
      </c>
      <c r="H873" s="272">
        <f t="shared" si="1219"/>
        <v>2747.13</v>
      </c>
      <c r="I873" s="272">
        <f t="shared" si="1219"/>
        <v>0</v>
      </c>
      <c r="J873" s="150">
        <f>I873/H873</f>
        <v>0</v>
      </c>
      <c r="K873" s="272">
        <f t="shared" ref="K873" si="1220">SUM(K874:K878)</f>
        <v>0</v>
      </c>
      <c r="L873" s="150">
        <f>K873/H873</f>
        <v>0</v>
      </c>
      <c r="M873" s="154" t="e">
        <f>K873/I873</f>
        <v>#DIV/0!</v>
      </c>
      <c r="N873" s="272">
        <f t="shared" ref="N873:O873" si="1221">SUM(N874:N878)</f>
        <v>2747.13</v>
      </c>
      <c r="O873" s="272">
        <f t="shared" si="1221"/>
        <v>0</v>
      </c>
      <c r="P873" s="150">
        <f t="shared" si="1183"/>
        <v>1</v>
      </c>
      <c r="Q873" s="272"/>
      <c r="R873" s="272"/>
      <c r="S873" s="564" t="s">
        <v>258</v>
      </c>
      <c r="T873" s="38" t="b">
        <f t="shared" si="1133"/>
        <v>0</v>
      </c>
      <c r="CG873" s="188" t="s">
        <v>113</v>
      </c>
      <c r="CJ873" s="250" t="b">
        <f t="shared" si="1184"/>
        <v>1</v>
      </c>
      <c r="CT873" s="297">
        <f t="shared" si="1218"/>
        <v>2747.13</v>
      </c>
      <c r="CU873" s="250" t="b">
        <f t="shared" si="1185"/>
        <v>1</v>
      </c>
    </row>
    <row r="874" spans="1:99" s="31" customFormat="1" x14ac:dyDescent="0.25">
      <c r="A874" s="480"/>
      <c r="B874" s="159" t="s">
        <v>10</v>
      </c>
      <c r="C874" s="264"/>
      <c r="D874" s="279"/>
      <c r="E874" s="279"/>
      <c r="F874" s="390"/>
      <c r="G874" s="279"/>
      <c r="H874" s="279"/>
      <c r="I874" s="279"/>
      <c r="J874" s="151" t="e">
        <f>I874/H874</f>
        <v>#DIV/0!</v>
      </c>
      <c r="K874" s="279"/>
      <c r="L874" s="151" t="e">
        <f t="shared" ref="L874:L878" si="1222">K874/H874</f>
        <v>#DIV/0!</v>
      </c>
      <c r="M874" s="154" t="e">
        <f t="shared" ref="M874:M878" si="1223">K874/I874</f>
        <v>#DIV/0!</v>
      </c>
      <c r="N874" s="279">
        <f>H874</f>
        <v>0</v>
      </c>
      <c r="O874" s="279">
        <f>H874-N874</f>
        <v>0</v>
      </c>
      <c r="P874" s="151" t="e">
        <f t="shared" si="1183"/>
        <v>#DIV/0!</v>
      </c>
      <c r="Q874" s="279"/>
      <c r="R874" s="279"/>
      <c r="S874" s="565"/>
      <c r="T874" s="38" t="b">
        <f t="shared" si="1133"/>
        <v>1</v>
      </c>
      <c r="CJ874" s="250" t="b">
        <f t="shared" si="1184"/>
        <v>1</v>
      </c>
      <c r="CT874" s="297">
        <f t="shared" si="1218"/>
        <v>0</v>
      </c>
      <c r="CU874" s="250" t="b">
        <f t="shared" si="1185"/>
        <v>1</v>
      </c>
    </row>
    <row r="875" spans="1:99" s="31" customFormat="1" x14ac:dyDescent="0.25">
      <c r="A875" s="480"/>
      <c r="B875" s="159" t="s">
        <v>8</v>
      </c>
      <c r="C875" s="264"/>
      <c r="D875" s="279"/>
      <c r="E875" s="279"/>
      <c r="F875" s="279"/>
      <c r="G875" s="272">
        <f>2609767/1000</f>
        <v>2609.77</v>
      </c>
      <c r="H875" s="272">
        <f>2609767/1000</f>
        <v>2609.77</v>
      </c>
      <c r="I875" s="279"/>
      <c r="J875" s="149">
        <f t="shared" ref="J875:J878" si="1224">I875/H875</f>
        <v>0</v>
      </c>
      <c r="K875" s="279"/>
      <c r="L875" s="149">
        <f t="shared" si="1222"/>
        <v>0</v>
      </c>
      <c r="M875" s="154" t="e">
        <f t="shared" si="1223"/>
        <v>#DIV/0!</v>
      </c>
      <c r="N875" s="279">
        <f t="shared" ref="N875:N878" si="1225">H875</f>
        <v>2609.77</v>
      </c>
      <c r="O875" s="279">
        <f t="shared" ref="O875:O878" si="1226">H875-N875</f>
        <v>0</v>
      </c>
      <c r="P875" s="149">
        <f t="shared" si="1183"/>
        <v>1</v>
      </c>
      <c r="Q875" s="279"/>
      <c r="R875" s="279"/>
      <c r="S875" s="565"/>
      <c r="T875" s="38" t="b">
        <f t="shared" si="1133"/>
        <v>0</v>
      </c>
      <c r="CJ875" s="250" t="b">
        <f t="shared" si="1184"/>
        <v>1</v>
      </c>
      <c r="CT875" s="297">
        <f t="shared" si="1218"/>
        <v>2609.77</v>
      </c>
      <c r="CU875" s="250" t="b">
        <f t="shared" si="1185"/>
        <v>1</v>
      </c>
    </row>
    <row r="876" spans="1:99" s="31" customFormat="1" x14ac:dyDescent="0.25">
      <c r="A876" s="480"/>
      <c r="B876" s="158" t="s">
        <v>19</v>
      </c>
      <c r="C876" s="153"/>
      <c r="D876" s="272"/>
      <c r="E876" s="272"/>
      <c r="F876" s="272"/>
      <c r="G876" s="272">
        <f>137356/1000</f>
        <v>137.36000000000001</v>
      </c>
      <c r="H876" s="272">
        <f>137356/1000</f>
        <v>137.36000000000001</v>
      </c>
      <c r="I876" s="279"/>
      <c r="J876" s="149">
        <f t="shared" si="1224"/>
        <v>0</v>
      </c>
      <c r="K876" s="279"/>
      <c r="L876" s="149">
        <f t="shared" si="1222"/>
        <v>0</v>
      </c>
      <c r="M876" s="154" t="e">
        <f t="shared" si="1223"/>
        <v>#DIV/0!</v>
      </c>
      <c r="N876" s="279">
        <f t="shared" si="1225"/>
        <v>137.36000000000001</v>
      </c>
      <c r="O876" s="279">
        <f t="shared" si="1226"/>
        <v>0</v>
      </c>
      <c r="P876" s="149">
        <f t="shared" si="1183"/>
        <v>1</v>
      </c>
      <c r="Q876" s="279"/>
      <c r="R876" s="279"/>
      <c r="S876" s="565"/>
      <c r="T876" s="38" t="b">
        <f t="shared" si="1133"/>
        <v>0</v>
      </c>
      <c r="CJ876" s="250" t="b">
        <f t="shared" si="1184"/>
        <v>1</v>
      </c>
      <c r="CT876" s="297">
        <f>N876+O876</f>
        <v>137.36000000000001</v>
      </c>
      <c r="CU876" s="250" t="b">
        <f t="shared" si="1185"/>
        <v>1</v>
      </c>
    </row>
    <row r="877" spans="1:99" s="31" customFormat="1" x14ac:dyDescent="0.25">
      <c r="A877" s="480"/>
      <c r="B877" s="153" t="s">
        <v>22</v>
      </c>
      <c r="C877" s="153"/>
      <c r="D877" s="272"/>
      <c r="E877" s="272"/>
      <c r="F877" s="375"/>
      <c r="G877" s="279"/>
      <c r="H877" s="279"/>
      <c r="I877" s="279"/>
      <c r="J877" s="151" t="e">
        <f t="shared" si="1224"/>
        <v>#DIV/0!</v>
      </c>
      <c r="K877" s="279"/>
      <c r="L877" s="151" t="e">
        <f t="shared" si="1222"/>
        <v>#DIV/0!</v>
      </c>
      <c r="M877" s="154" t="e">
        <f t="shared" si="1223"/>
        <v>#DIV/0!</v>
      </c>
      <c r="N877" s="279">
        <f t="shared" si="1225"/>
        <v>0</v>
      </c>
      <c r="O877" s="279">
        <f t="shared" si="1226"/>
        <v>0</v>
      </c>
      <c r="P877" s="151" t="e">
        <f t="shared" si="1183"/>
        <v>#DIV/0!</v>
      </c>
      <c r="Q877" s="279"/>
      <c r="R877" s="279"/>
      <c r="S877" s="565"/>
      <c r="T877" s="38" t="b">
        <f t="shared" si="1133"/>
        <v>1</v>
      </c>
      <c r="CJ877" s="250" t="b">
        <f t="shared" si="1184"/>
        <v>1</v>
      </c>
      <c r="CT877" s="297">
        <f t="shared" ref="CT877:CT881" si="1227">N877+O877</f>
        <v>0</v>
      </c>
      <c r="CU877" s="250" t="b">
        <f t="shared" si="1185"/>
        <v>1</v>
      </c>
    </row>
    <row r="878" spans="1:99" s="31" customFormat="1" x14ac:dyDescent="0.25">
      <c r="A878" s="481"/>
      <c r="B878" s="158" t="s">
        <v>11</v>
      </c>
      <c r="C878" s="153"/>
      <c r="D878" s="272"/>
      <c r="E878" s="272"/>
      <c r="F878" s="375"/>
      <c r="G878" s="279"/>
      <c r="H878" s="279"/>
      <c r="I878" s="279"/>
      <c r="J878" s="151" t="e">
        <f t="shared" si="1224"/>
        <v>#DIV/0!</v>
      </c>
      <c r="K878" s="279"/>
      <c r="L878" s="151" t="e">
        <f t="shared" si="1222"/>
        <v>#DIV/0!</v>
      </c>
      <c r="M878" s="154" t="e">
        <f t="shared" si="1223"/>
        <v>#DIV/0!</v>
      </c>
      <c r="N878" s="279">
        <f t="shared" si="1225"/>
        <v>0</v>
      </c>
      <c r="O878" s="279">
        <f t="shared" si="1226"/>
        <v>0</v>
      </c>
      <c r="P878" s="151" t="e">
        <f t="shared" si="1183"/>
        <v>#DIV/0!</v>
      </c>
      <c r="Q878" s="279"/>
      <c r="R878" s="279"/>
      <c r="S878" s="566"/>
      <c r="T878" s="38" t="b">
        <f t="shared" si="1133"/>
        <v>1</v>
      </c>
      <c r="CJ878" s="250" t="b">
        <f t="shared" si="1184"/>
        <v>1</v>
      </c>
      <c r="CT878" s="297">
        <f t="shared" si="1227"/>
        <v>0</v>
      </c>
      <c r="CU878" s="250" t="b">
        <f t="shared" si="1185"/>
        <v>1</v>
      </c>
    </row>
    <row r="879" spans="1:99" s="411" customFormat="1" ht="79.5" customHeight="1" x14ac:dyDescent="0.25">
      <c r="A879" s="557" t="s">
        <v>361</v>
      </c>
      <c r="B879" s="120" t="s">
        <v>395</v>
      </c>
      <c r="C879" s="153" t="s">
        <v>17</v>
      </c>
      <c r="D879" s="272">
        <f t="shared" ref="D879:I879" si="1228">SUM(D880:D884)</f>
        <v>0</v>
      </c>
      <c r="E879" s="272">
        <f t="shared" si="1228"/>
        <v>0</v>
      </c>
      <c r="F879" s="272">
        <f t="shared" si="1228"/>
        <v>0</v>
      </c>
      <c r="G879" s="272">
        <f t="shared" si="1228"/>
        <v>2260.75</v>
      </c>
      <c r="H879" s="272">
        <f t="shared" si="1228"/>
        <v>2260.75</v>
      </c>
      <c r="I879" s="272">
        <f t="shared" si="1228"/>
        <v>0</v>
      </c>
      <c r="J879" s="150">
        <f>I879/H879</f>
        <v>0</v>
      </c>
      <c r="K879" s="272">
        <f t="shared" ref="K879" si="1229">SUM(K880:K884)</f>
        <v>0</v>
      </c>
      <c r="L879" s="150">
        <f>K879/H879</f>
        <v>0</v>
      </c>
      <c r="M879" s="154" t="e">
        <f>K879/I879</f>
        <v>#DIV/0!</v>
      </c>
      <c r="N879" s="272">
        <f t="shared" ref="N879:O879" si="1230">SUM(N880:N884)</f>
        <v>2260.75</v>
      </c>
      <c r="O879" s="272">
        <f t="shared" si="1230"/>
        <v>0</v>
      </c>
      <c r="P879" s="150">
        <f t="shared" si="1183"/>
        <v>1</v>
      </c>
      <c r="Q879" s="272"/>
      <c r="R879" s="272"/>
      <c r="S879" s="564" t="s">
        <v>258</v>
      </c>
      <c r="T879" s="38" t="b">
        <f t="shared" si="1133"/>
        <v>1</v>
      </c>
      <c r="CG879" s="188" t="s">
        <v>113</v>
      </c>
      <c r="CJ879" s="250" t="b">
        <f t="shared" si="1184"/>
        <v>1</v>
      </c>
      <c r="CT879" s="297">
        <f t="shared" si="1227"/>
        <v>2260.75</v>
      </c>
      <c r="CU879" s="250" t="b">
        <f t="shared" si="1185"/>
        <v>1</v>
      </c>
    </row>
    <row r="880" spans="1:99" s="31" customFormat="1" x14ac:dyDescent="0.25">
      <c r="A880" s="558"/>
      <c r="B880" s="159" t="s">
        <v>10</v>
      </c>
      <c r="C880" s="560"/>
      <c r="D880" s="279"/>
      <c r="E880" s="279"/>
      <c r="F880" s="390"/>
      <c r="G880" s="279"/>
      <c r="H880" s="279"/>
      <c r="I880" s="279"/>
      <c r="J880" s="151" t="e">
        <f>I880/H880</f>
        <v>#DIV/0!</v>
      </c>
      <c r="K880" s="279"/>
      <c r="L880" s="151" t="e">
        <f t="shared" ref="L880:L884" si="1231">K880/H880</f>
        <v>#DIV/0!</v>
      </c>
      <c r="M880" s="154" t="e">
        <f t="shared" ref="M880:M884" si="1232">K880/I880</f>
        <v>#DIV/0!</v>
      </c>
      <c r="N880" s="279">
        <f>H880</f>
        <v>0</v>
      </c>
      <c r="O880" s="279">
        <f>H880-N880</f>
        <v>0</v>
      </c>
      <c r="P880" s="151" t="e">
        <f t="shared" si="1183"/>
        <v>#DIV/0!</v>
      </c>
      <c r="Q880" s="279"/>
      <c r="R880" s="279"/>
      <c r="S880" s="565"/>
      <c r="T880" s="38" t="b">
        <f t="shared" si="1133"/>
        <v>1</v>
      </c>
      <c r="CJ880" s="250" t="b">
        <f t="shared" si="1184"/>
        <v>1</v>
      </c>
      <c r="CT880" s="297">
        <f t="shared" si="1227"/>
        <v>0</v>
      </c>
      <c r="CU880" s="250" t="b">
        <f t="shared" si="1185"/>
        <v>1</v>
      </c>
    </row>
    <row r="881" spans="1:99" s="31" customFormat="1" x14ac:dyDescent="0.25">
      <c r="A881" s="558"/>
      <c r="B881" s="159" t="s">
        <v>8</v>
      </c>
      <c r="C881" s="560"/>
      <c r="D881" s="279"/>
      <c r="E881" s="279"/>
      <c r="F881" s="279"/>
      <c r="G881" s="272">
        <f>2147710/1000</f>
        <v>2147.71</v>
      </c>
      <c r="H881" s="272">
        <f>2147710/1000</f>
        <v>2147.71</v>
      </c>
      <c r="I881" s="279"/>
      <c r="J881" s="149">
        <f t="shared" ref="J881:J884" si="1233">I881/H881</f>
        <v>0</v>
      </c>
      <c r="K881" s="279"/>
      <c r="L881" s="149">
        <f t="shared" si="1231"/>
        <v>0</v>
      </c>
      <c r="M881" s="154" t="e">
        <f t="shared" si="1232"/>
        <v>#DIV/0!</v>
      </c>
      <c r="N881" s="279">
        <f t="shared" ref="N881:N884" si="1234">H881</f>
        <v>2147.71</v>
      </c>
      <c r="O881" s="279">
        <f t="shared" ref="O881:O884" si="1235">H881-N881</f>
        <v>0</v>
      </c>
      <c r="P881" s="149">
        <f t="shared" si="1183"/>
        <v>1</v>
      </c>
      <c r="Q881" s="279"/>
      <c r="R881" s="279"/>
      <c r="S881" s="565"/>
      <c r="T881" s="38" t="b">
        <f t="shared" ref="T881:T888" si="1236">H887-K887=Q887</f>
        <v>1</v>
      </c>
      <c r="CJ881" s="250" t="b">
        <f t="shared" si="1184"/>
        <v>1</v>
      </c>
      <c r="CT881" s="297">
        <f t="shared" si="1227"/>
        <v>2147.71</v>
      </c>
      <c r="CU881" s="250" t="b">
        <f t="shared" si="1185"/>
        <v>1</v>
      </c>
    </row>
    <row r="882" spans="1:99" s="31" customFormat="1" x14ac:dyDescent="0.25">
      <c r="A882" s="558"/>
      <c r="B882" s="158" t="s">
        <v>19</v>
      </c>
      <c r="C882" s="153"/>
      <c r="D882" s="272"/>
      <c r="E882" s="272"/>
      <c r="F882" s="272"/>
      <c r="G882" s="272">
        <f>113037/1000</f>
        <v>113.04</v>
      </c>
      <c r="H882" s="272">
        <f>113037/1000</f>
        <v>113.04</v>
      </c>
      <c r="I882" s="279"/>
      <c r="J882" s="149">
        <f t="shared" si="1233"/>
        <v>0</v>
      </c>
      <c r="K882" s="279"/>
      <c r="L882" s="149">
        <f t="shared" si="1231"/>
        <v>0</v>
      </c>
      <c r="M882" s="154" t="e">
        <f t="shared" si="1232"/>
        <v>#DIV/0!</v>
      </c>
      <c r="N882" s="279">
        <f t="shared" si="1234"/>
        <v>113.04</v>
      </c>
      <c r="O882" s="279">
        <f t="shared" si="1235"/>
        <v>0</v>
      </c>
      <c r="P882" s="149">
        <f t="shared" si="1183"/>
        <v>1</v>
      </c>
      <c r="Q882" s="279"/>
      <c r="R882" s="279"/>
      <c r="S882" s="565"/>
      <c r="T882" s="38" t="b">
        <f t="shared" si="1236"/>
        <v>1</v>
      </c>
      <c r="CJ882" s="250" t="b">
        <f t="shared" si="1184"/>
        <v>1</v>
      </c>
      <c r="CT882" s="297">
        <f>N882+O882</f>
        <v>113.04</v>
      </c>
      <c r="CU882" s="250" t="b">
        <f t="shared" si="1185"/>
        <v>1</v>
      </c>
    </row>
    <row r="883" spans="1:99" s="31" customFormat="1" x14ac:dyDescent="0.25">
      <c r="A883" s="558"/>
      <c r="B883" s="153" t="s">
        <v>22</v>
      </c>
      <c r="C883" s="153"/>
      <c r="D883" s="272"/>
      <c r="E883" s="272"/>
      <c r="F883" s="375"/>
      <c r="G883" s="279"/>
      <c r="H883" s="279"/>
      <c r="I883" s="279"/>
      <c r="J883" s="151" t="e">
        <f t="shared" si="1233"/>
        <v>#DIV/0!</v>
      </c>
      <c r="K883" s="279"/>
      <c r="L883" s="151" t="e">
        <f t="shared" si="1231"/>
        <v>#DIV/0!</v>
      </c>
      <c r="M883" s="154" t="e">
        <f t="shared" si="1232"/>
        <v>#DIV/0!</v>
      </c>
      <c r="N883" s="279">
        <f t="shared" si="1234"/>
        <v>0</v>
      </c>
      <c r="O883" s="279">
        <f t="shared" si="1235"/>
        <v>0</v>
      </c>
      <c r="P883" s="151" t="e">
        <f t="shared" si="1183"/>
        <v>#DIV/0!</v>
      </c>
      <c r="Q883" s="279"/>
      <c r="R883" s="279"/>
      <c r="S883" s="565"/>
      <c r="T883" s="38" t="b">
        <f t="shared" si="1236"/>
        <v>0</v>
      </c>
      <c r="CJ883" s="250" t="b">
        <f t="shared" si="1184"/>
        <v>1</v>
      </c>
      <c r="CT883" s="297">
        <f t="shared" ref="CT883:CT884" si="1237">N883+O883</f>
        <v>0</v>
      </c>
      <c r="CU883" s="250" t="b">
        <f t="shared" si="1185"/>
        <v>1</v>
      </c>
    </row>
    <row r="884" spans="1:99" s="31" customFormat="1" x14ac:dyDescent="0.25">
      <c r="A884" s="559"/>
      <c r="B884" s="158" t="s">
        <v>11</v>
      </c>
      <c r="C884" s="153"/>
      <c r="D884" s="272"/>
      <c r="E884" s="272"/>
      <c r="F884" s="375"/>
      <c r="G884" s="279"/>
      <c r="H884" s="279"/>
      <c r="I884" s="279"/>
      <c r="J884" s="151" t="e">
        <f t="shared" si="1233"/>
        <v>#DIV/0!</v>
      </c>
      <c r="K884" s="279"/>
      <c r="L884" s="151" t="e">
        <f t="shared" si="1231"/>
        <v>#DIV/0!</v>
      </c>
      <c r="M884" s="154" t="e">
        <f t="shared" si="1232"/>
        <v>#DIV/0!</v>
      </c>
      <c r="N884" s="279">
        <f t="shared" si="1234"/>
        <v>0</v>
      </c>
      <c r="O884" s="279">
        <f t="shared" si="1235"/>
        <v>0</v>
      </c>
      <c r="P884" s="151" t="e">
        <f t="shared" si="1183"/>
        <v>#DIV/0!</v>
      </c>
      <c r="Q884" s="279"/>
      <c r="R884" s="279"/>
      <c r="S884" s="566"/>
      <c r="T884" s="38" t="b">
        <f t="shared" si="1236"/>
        <v>1</v>
      </c>
      <c r="CJ884" s="250" t="b">
        <f t="shared" si="1184"/>
        <v>1</v>
      </c>
      <c r="CT884" s="297">
        <f t="shared" si="1237"/>
        <v>0</v>
      </c>
      <c r="CU884" s="250" t="b">
        <f t="shared" si="1185"/>
        <v>1</v>
      </c>
    </row>
    <row r="885" spans="1:99" s="40" customFormat="1" ht="106.5" customHeight="1" x14ac:dyDescent="0.25">
      <c r="A885" s="284" t="s">
        <v>48</v>
      </c>
      <c r="B885" s="45" t="s">
        <v>346</v>
      </c>
      <c r="C885" s="45" t="s">
        <v>9</v>
      </c>
      <c r="D885" s="274" t="e">
        <f>D887+D888+#REF!+#REF!+#REF!</f>
        <v>#REF!</v>
      </c>
      <c r="E885" s="274" t="e">
        <f>E887+E888+#REF!+#REF!+#REF!</f>
        <v>#REF!</v>
      </c>
      <c r="F885" s="274" t="e">
        <f>F887+F888+#REF!+#REF!+#REF!</f>
        <v>#REF!</v>
      </c>
      <c r="G885" s="274"/>
      <c r="H885" s="274">
        <f>SUM(H886:H888)</f>
        <v>0</v>
      </c>
      <c r="I885" s="47">
        <f>SUM(I886:I888)</f>
        <v>0</v>
      </c>
      <c r="J885" s="76" t="e">
        <f>I885/H885</f>
        <v>#DIV/0!</v>
      </c>
      <c r="K885" s="274">
        <f>SUM(K886:K888)</f>
        <v>0</v>
      </c>
      <c r="L885" s="78" t="e">
        <f>K885/H885</f>
        <v>#DIV/0!</v>
      </c>
      <c r="M885" s="78" t="e">
        <f>K885/I885</f>
        <v>#DIV/0!</v>
      </c>
      <c r="N885" s="78"/>
      <c r="O885" s="78"/>
      <c r="P885" s="78" t="e">
        <f t="shared" ref="P885:P888" si="1238">N885/L885</f>
        <v>#DIV/0!</v>
      </c>
      <c r="Q885" s="327"/>
      <c r="R885" s="327"/>
      <c r="S885" s="418" t="s">
        <v>61</v>
      </c>
      <c r="T885" s="280" t="b">
        <f t="shared" si="1236"/>
        <v>0</v>
      </c>
      <c r="CJ885" s="38" t="b">
        <f t="shared" ref="CJ885:CJ924" si="1239">N885+O885=H885</f>
        <v>1</v>
      </c>
      <c r="CT885" s="263">
        <f t="shared" ref="CT885:CT924" si="1240">N885+O885</f>
        <v>0</v>
      </c>
      <c r="CU885" s="25" t="b">
        <f t="shared" ref="CU885:CU924" si="1241">CT885=H885</f>
        <v>1</v>
      </c>
    </row>
    <row r="886" spans="1:99" s="38" customFormat="1" x14ac:dyDescent="0.25">
      <c r="A886" s="59"/>
      <c r="B886" s="60" t="s">
        <v>10</v>
      </c>
      <c r="C886" s="50"/>
      <c r="D886" s="269"/>
      <c r="E886" s="269"/>
      <c r="F886" s="269"/>
      <c r="G886" s="269"/>
      <c r="H886" s="269"/>
      <c r="I886" s="269"/>
      <c r="J886" s="77" t="e">
        <f>I886/H886</f>
        <v>#DIV/0!</v>
      </c>
      <c r="K886" s="269"/>
      <c r="L886" s="79" t="e">
        <f>K886/H886</f>
        <v>#DIV/0!</v>
      </c>
      <c r="M886" s="79" t="e">
        <f>K886/I886</f>
        <v>#DIV/0!</v>
      </c>
      <c r="N886" s="79"/>
      <c r="O886" s="79"/>
      <c r="P886" s="79" t="e">
        <f t="shared" si="1238"/>
        <v>#DIV/0!</v>
      </c>
      <c r="Q886" s="328"/>
      <c r="R886" s="328"/>
      <c r="S886" s="416"/>
      <c r="T886" s="280" t="b">
        <f t="shared" si="1236"/>
        <v>0</v>
      </c>
      <c r="CJ886" s="38" t="b">
        <f t="shared" si="1239"/>
        <v>1</v>
      </c>
      <c r="CT886" s="263">
        <f t="shared" si="1240"/>
        <v>0</v>
      </c>
      <c r="CU886" s="25" t="b">
        <f t="shared" si="1241"/>
        <v>1</v>
      </c>
    </row>
    <row r="887" spans="1:99" s="38" customFormat="1" x14ac:dyDescent="0.25">
      <c r="A887" s="59"/>
      <c r="B887" s="60" t="s">
        <v>8</v>
      </c>
      <c r="C887" s="50"/>
      <c r="D887" s="269" t="e">
        <f>#REF!+#REF!</f>
        <v>#REF!</v>
      </c>
      <c r="E887" s="269" t="e">
        <f>#REF!+#REF!</f>
        <v>#REF!</v>
      </c>
      <c r="F887" s="269" t="e">
        <f>#REF!+#REF!</f>
        <v>#REF!</v>
      </c>
      <c r="G887" s="269"/>
      <c r="H887" s="269"/>
      <c r="I887" s="269"/>
      <c r="J887" s="77" t="e">
        <f>I887/H887</f>
        <v>#DIV/0!</v>
      </c>
      <c r="K887" s="269"/>
      <c r="L887" s="79" t="e">
        <f>K887/H887</f>
        <v>#DIV/0!</v>
      </c>
      <c r="M887" s="79" t="e">
        <f>K887/I887</f>
        <v>#DIV/0!</v>
      </c>
      <c r="N887" s="79"/>
      <c r="O887" s="79"/>
      <c r="P887" s="79" t="e">
        <f t="shared" si="1238"/>
        <v>#DIV/0!</v>
      </c>
      <c r="Q887" s="328"/>
      <c r="R887" s="328"/>
      <c r="S887" s="416"/>
      <c r="T887" s="280" t="b">
        <f t="shared" si="1236"/>
        <v>1</v>
      </c>
      <c r="CJ887" s="38" t="b">
        <f t="shared" si="1239"/>
        <v>1</v>
      </c>
      <c r="CT887" s="263">
        <f t="shared" si="1240"/>
        <v>0</v>
      </c>
      <c r="CU887" s="25" t="b">
        <f t="shared" si="1241"/>
        <v>1</v>
      </c>
    </row>
    <row r="888" spans="1:99" s="38" customFormat="1" x14ac:dyDescent="0.25">
      <c r="A888" s="61"/>
      <c r="B888" s="60" t="s">
        <v>19</v>
      </c>
      <c r="C888" s="50"/>
      <c r="D888" s="269"/>
      <c r="E888" s="269"/>
      <c r="F888" s="269"/>
      <c r="G888" s="269"/>
      <c r="H888" s="269"/>
      <c r="I888" s="269"/>
      <c r="J888" s="77" t="e">
        <f t="shared" ref="J888" si="1242">I888/H888</f>
        <v>#DIV/0!</v>
      </c>
      <c r="K888" s="269"/>
      <c r="L888" s="79" t="e">
        <f t="shared" ref="L888" si="1243">K888/H888</f>
        <v>#DIV/0!</v>
      </c>
      <c r="M888" s="79" t="e">
        <f t="shared" ref="M888" si="1244">K888/I888</f>
        <v>#DIV/0!</v>
      </c>
      <c r="N888" s="79"/>
      <c r="O888" s="79"/>
      <c r="P888" s="79" t="e">
        <f t="shared" si="1238"/>
        <v>#DIV/0!</v>
      </c>
      <c r="Q888" s="310"/>
      <c r="R888" s="310"/>
      <c r="S888" s="417"/>
      <c r="T888" s="280" t="b">
        <f t="shared" si="1236"/>
        <v>1</v>
      </c>
      <c r="CJ888" s="38" t="b">
        <f t="shared" si="1239"/>
        <v>1</v>
      </c>
      <c r="CT888" s="263">
        <f t="shared" si="1240"/>
        <v>0</v>
      </c>
      <c r="CU888" s="25" t="b">
        <f t="shared" si="1241"/>
        <v>1</v>
      </c>
    </row>
    <row r="889" spans="1:99" s="36" customFormat="1" ht="213.75" customHeight="1" x14ac:dyDescent="0.25">
      <c r="A889" s="296" t="s">
        <v>97</v>
      </c>
      <c r="B889" s="45" t="s">
        <v>347</v>
      </c>
      <c r="C889" s="45" t="s">
        <v>9</v>
      </c>
      <c r="D889" s="274" t="e">
        <f>D891+D892+D893+#REF!+D894</f>
        <v>#REF!</v>
      </c>
      <c r="E889" s="274" t="e">
        <f>E891+E892+E893+#REF!+E894</f>
        <v>#REF!</v>
      </c>
      <c r="F889" s="274" t="e">
        <f>F891+F892+F893+#REF!+F894</f>
        <v>#REF!</v>
      </c>
      <c r="G889" s="274">
        <f>SUM(G890:G894)</f>
        <v>98628.15</v>
      </c>
      <c r="H889" s="274">
        <f>SUM(H890:H894)</f>
        <v>98628.15</v>
      </c>
      <c r="I889" s="274">
        <f>SUM(I890:I894)</f>
        <v>7734.49</v>
      </c>
      <c r="J889" s="48">
        <f>I889/H889</f>
        <v>0.08</v>
      </c>
      <c r="K889" s="274">
        <f>SUM(K890:K894)</f>
        <v>7734.49</v>
      </c>
      <c r="L889" s="49">
        <f>K889/H889</f>
        <v>0.08</v>
      </c>
      <c r="M889" s="49">
        <f>K889/I889</f>
        <v>1</v>
      </c>
      <c r="N889" s="274">
        <f t="shared" ref="N889:O889" si="1245">SUM(N890:N894)</f>
        <v>98628.15</v>
      </c>
      <c r="O889" s="274">
        <f t="shared" si="1245"/>
        <v>0</v>
      </c>
      <c r="P889" s="49">
        <f t="shared" ref="P889:P902" si="1246">N889/H889</f>
        <v>1</v>
      </c>
      <c r="Q889" s="274"/>
      <c r="R889" s="274"/>
      <c r="S889" s="646" t="s">
        <v>453</v>
      </c>
      <c r="T889" s="280" t="b">
        <f t="shared" ref="T889:T895" si="1247">H895-K895=Q895</f>
        <v>0</v>
      </c>
      <c r="CJ889" s="38" t="b">
        <f t="shared" si="1239"/>
        <v>1</v>
      </c>
      <c r="CK889" s="219"/>
      <c r="CT889" s="263">
        <f t="shared" si="1240"/>
        <v>98628.15</v>
      </c>
      <c r="CU889" s="25" t="b">
        <f t="shared" si="1241"/>
        <v>1</v>
      </c>
    </row>
    <row r="890" spans="1:99" s="247" customFormat="1" ht="39.75" customHeight="1" x14ac:dyDescent="0.25">
      <c r="A890" s="59"/>
      <c r="B890" s="60" t="s">
        <v>10</v>
      </c>
      <c r="C890" s="50"/>
      <c r="D890" s="269"/>
      <c r="E890" s="269"/>
      <c r="F890" s="269"/>
      <c r="G890" s="269">
        <f>G896</f>
        <v>0</v>
      </c>
      <c r="H890" s="269">
        <f t="shared" ref="H890:I890" si="1248">H896</f>
        <v>0</v>
      </c>
      <c r="I890" s="269">
        <f t="shared" si="1248"/>
        <v>0</v>
      </c>
      <c r="J890" s="77" t="e">
        <f>I890/H890</f>
        <v>#DIV/0!</v>
      </c>
      <c r="K890" s="269">
        <f t="shared" ref="K890:K894" si="1249">K896</f>
        <v>0</v>
      </c>
      <c r="L890" s="79" t="e">
        <f>K890/H890</f>
        <v>#DIV/0!</v>
      </c>
      <c r="M890" s="79" t="e">
        <f>K890/I890</f>
        <v>#DIV/0!</v>
      </c>
      <c r="N890" s="269">
        <f t="shared" ref="N890:O894" si="1250">N896</f>
        <v>0</v>
      </c>
      <c r="O890" s="269">
        <f t="shared" si="1250"/>
        <v>0</v>
      </c>
      <c r="P890" s="342" t="e">
        <f t="shared" si="1246"/>
        <v>#DIV/0!</v>
      </c>
      <c r="Q890" s="269"/>
      <c r="R890" s="269"/>
      <c r="S890" s="627"/>
      <c r="T890" s="280" t="b">
        <f t="shared" si="1247"/>
        <v>1</v>
      </c>
      <c r="CJ890" s="38" t="b">
        <f t="shared" si="1239"/>
        <v>1</v>
      </c>
      <c r="CK890" s="219"/>
      <c r="CT890" s="263">
        <f t="shared" si="1240"/>
        <v>0</v>
      </c>
      <c r="CU890" s="25" t="b">
        <f t="shared" si="1241"/>
        <v>1</v>
      </c>
    </row>
    <row r="891" spans="1:99" s="247" customFormat="1" ht="39.75" customHeight="1" x14ac:dyDescent="0.25">
      <c r="A891" s="59"/>
      <c r="B891" s="60" t="s">
        <v>8</v>
      </c>
      <c r="C891" s="50"/>
      <c r="D891" s="269" t="e">
        <f>#REF!+#REF!</f>
        <v>#REF!</v>
      </c>
      <c r="E891" s="269" t="e">
        <f>#REF!+#REF!</f>
        <v>#REF!</v>
      </c>
      <c r="F891" s="269" t="e">
        <f>#REF!+#REF!</f>
        <v>#REF!</v>
      </c>
      <c r="G891" s="269">
        <f>G897</f>
        <v>95621.1</v>
      </c>
      <c r="H891" s="269">
        <f t="shared" ref="G891:I894" si="1251">H897</f>
        <v>95621.1</v>
      </c>
      <c r="I891" s="269">
        <f t="shared" si="1251"/>
        <v>7394.74</v>
      </c>
      <c r="J891" s="52">
        <f>I891/H891</f>
        <v>0.08</v>
      </c>
      <c r="K891" s="269">
        <f t="shared" si="1249"/>
        <v>7394.74</v>
      </c>
      <c r="L891" s="51">
        <f>K891/H891</f>
        <v>0.08</v>
      </c>
      <c r="M891" s="51">
        <f>K891/I891</f>
        <v>1</v>
      </c>
      <c r="N891" s="269">
        <f>N897</f>
        <v>95621.1</v>
      </c>
      <c r="O891" s="269">
        <f t="shared" si="1250"/>
        <v>0</v>
      </c>
      <c r="P891" s="51">
        <f t="shared" si="1246"/>
        <v>1</v>
      </c>
      <c r="Q891" s="269"/>
      <c r="R891" s="269"/>
      <c r="S891" s="627"/>
      <c r="T891" s="280" t="b">
        <f t="shared" si="1247"/>
        <v>0</v>
      </c>
      <c r="CJ891" s="38" t="b">
        <f t="shared" si="1239"/>
        <v>1</v>
      </c>
      <c r="CT891" s="263">
        <f t="shared" si="1240"/>
        <v>95621.1</v>
      </c>
      <c r="CU891" s="25" t="b">
        <f t="shared" si="1241"/>
        <v>1</v>
      </c>
    </row>
    <row r="892" spans="1:99" s="247" customFormat="1" ht="39.75" customHeight="1" x14ac:dyDescent="0.25">
      <c r="A892" s="59"/>
      <c r="B892" s="60" t="s">
        <v>19</v>
      </c>
      <c r="C892" s="50"/>
      <c r="D892" s="269"/>
      <c r="E892" s="269"/>
      <c r="F892" s="269"/>
      <c r="G892" s="269">
        <f t="shared" si="1251"/>
        <v>3007.05</v>
      </c>
      <c r="H892" s="269">
        <f t="shared" si="1251"/>
        <v>3007.05</v>
      </c>
      <c r="I892" s="269">
        <f t="shared" si="1251"/>
        <v>339.75</v>
      </c>
      <c r="J892" s="52">
        <f t="shared" ref="J892:J900" si="1252">I892/H892</f>
        <v>0.11</v>
      </c>
      <c r="K892" s="269">
        <f t="shared" si="1249"/>
        <v>339.75</v>
      </c>
      <c r="L892" s="51">
        <f t="shared" ref="L892:L900" si="1253">K892/H892</f>
        <v>0.11</v>
      </c>
      <c r="M892" s="51">
        <f t="shared" ref="M892:M924" si="1254">K892/I892</f>
        <v>1</v>
      </c>
      <c r="N892" s="269">
        <f t="shared" ref="N892:N894" si="1255">N898</f>
        <v>3007.05</v>
      </c>
      <c r="O892" s="269">
        <f t="shared" si="1250"/>
        <v>0</v>
      </c>
      <c r="P892" s="51">
        <f t="shared" si="1246"/>
        <v>1</v>
      </c>
      <c r="Q892" s="269"/>
      <c r="R892" s="269"/>
      <c r="S892" s="627"/>
      <c r="T892" s="280" t="b">
        <f t="shared" si="1247"/>
        <v>0</v>
      </c>
      <c r="CJ892" s="38" t="b">
        <f t="shared" si="1239"/>
        <v>1</v>
      </c>
      <c r="CT892" s="263">
        <f t="shared" si="1240"/>
        <v>3007.05</v>
      </c>
      <c r="CU892" s="25" t="b">
        <f t="shared" si="1241"/>
        <v>1</v>
      </c>
    </row>
    <row r="893" spans="1:99" s="247" customFormat="1" ht="39.75" customHeight="1" x14ac:dyDescent="0.25">
      <c r="A893" s="59"/>
      <c r="B893" s="50" t="s">
        <v>22</v>
      </c>
      <c r="C893" s="50"/>
      <c r="D893" s="269"/>
      <c r="E893" s="269"/>
      <c r="F893" s="269"/>
      <c r="G893" s="269">
        <f t="shared" si="1251"/>
        <v>0</v>
      </c>
      <c r="H893" s="269">
        <f t="shared" si="1251"/>
        <v>0</v>
      </c>
      <c r="I893" s="269">
        <f t="shared" si="1251"/>
        <v>0</v>
      </c>
      <c r="J893" s="77" t="e">
        <f t="shared" si="1252"/>
        <v>#DIV/0!</v>
      </c>
      <c r="K893" s="269">
        <f t="shared" si="1249"/>
        <v>0</v>
      </c>
      <c r="L893" s="79" t="e">
        <f t="shared" si="1253"/>
        <v>#DIV/0!</v>
      </c>
      <c r="M893" s="79" t="e">
        <f t="shared" si="1254"/>
        <v>#DIV/0!</v>
      </c>
      <c r="N893" s="269">
        <f t="shared" si="1255"/>
        <v>0</v>
      </c>
      <c r="O893" s="269">
        <f t="shared" si="1250"/>
        <v>0</v>
      </c>
      <c r="P893" s="342" t="e">
        <f t="shared" si="1246"/>
        <v>#DIV/0!</v>
      </c>
      <c r="Q893" s="269"/>
      <c r="R893" s="269"/>
      <c r="S893" s="627"/>
      <c r="T893" s="280" t="b">
        <f t="shared" si="1247"/>
        <v>1</v>
      </c>
      <c r="CJ893" s="38" t="b">
        <f t="shared" si="1239"/>
        <v>1</v>
      </c>
      <c r="CT893" s="263">
        <f t="shared" si="1240"/>
        <v>0</v>
      </c>
      <c r="CU893" s="25" t="b">
        <f t="shared" si="1241"/>
        <v>1</v>
      </c>
    </row>
    <row r="894" spans="1:99" s="247" customFormat="1" ht="39.75" customHeight="1" x14ac:dyDescent="0.25">
      <c r="A894" s="61"/>
      <c r="B894" s="60" t="s">
        <v>11</v>
      </c>
      <c r="C894" s="50"/>
      <c r="D894" s="269"/>
      <c r="E894" s="269"/>
      <c r="F894" s="269"/>
      <c r="G894" s="269">
        <f>G900</f>
        <v>0</v>
      </c>
      <c r="H894" s="269">
        <f t="shared" si="1251"/>
        <v>0</v>
      </c>
      <c r="I894" s="269">
        <f t="shared" si="1251"/>
        <v>0</v>
      </c>
      <c r="J894" s="77" t="e">
        <f t="shared" si="1252"/>
        <v>#DIV/0!</v>
      </c>
      <c r="K894" s="269">
        <f t="shared" si="1249"/>
        <v>0</v>
      </c>
      <c r="L894" s="79" t="e">
        <f t="shared" si="1253"/>
        <v>#DIV/0!</v>
      </c>
      <c r="M894" s="79" t="e">
        <f t="shared" si="1254"/>
        <v>#DIV/0!</v>
      </c>
      <c r="N894" s="269">
        <f t="shared" si="1255"/>
        <v>0</v>
      </c>
      <c r="O894" s="269">
        <f t="shared" si="1250"/>
        <v>0</v>
      </c>
      <c r="P894" s="342" t="e">
        <f t="shared" si="1246"/>
        <v>#DIV/0!</v>
      </c>
      <c r="Q894" s="269"/>
      <c r="R894" s="269"/>
      <c r="S894" s="647"/>
      <c r="T894" s="280" t="b">
        <f t="shared" si="1247"/>
        <v>1</v>
      </c>
      <c r="CJ894" s="38" t="b">
        <f t="shared" si="1239"/>
        <v>1</v>
      </c>
      <c r="CT894" s="263">
        <f t="shared" si="1240"/>
        <v>0</v>
      </c>
      <c r="CU894" s="25" t="b">
        <f t="shared" si="1241"/>
        <v>1</v>
      </c>
    </row>
    <row r="895" spans="1:99" s="36" customFormat="1" ht="69.75" x14ac:dyDescent="0.25">
      <c r="A895" s="126" t="s">
        <v>170</v>
      </c>
      <c r="B895" s="178" t="s">
        <v>71</v>
      </c>
      <c r="C895" s="118" t="s">
        <v>2</v>
      </c>
      <c r="D895" s="273" t="e">
        <f>D897</f>
        <v>#REF!</v>
      </c>
      <c r="E895" s="273">
        <f>E897</f>
        <v>0</v>
      </c>
      <c r="F895" s="273" t="e">
        <f>F897</f>
        <v>#REF!</v>
      </c>
      <c r="G895" s="273">
        <f>SUM(G896:G900)</f>
        <v>98628.15</v>
      </c>
      <c r="H895" s="273">
        <f t="shared" ref="H895:K895" si="1256">SUM(H896:H900)</f>
        <v>98628.15</v>
      </c>
      <c r="I895" s="273">
        <f t="shared" si="1256"/>
        <v>7734.49</v>
      </c>
      <c r="J895" s="130">
        <f t="shared" si="1252"/>
        <v>0.08</v>
      </c>
      <c r="K895" s="273">
        <f t="shared" si="1256"/>
        <v>7734.49</v>
      </c>
      <c r="L895" s="119">
        <f t="shared" si="1253"/>
        <v>0.08</v>
      </c>
      <c r="M895" s="487">
        <f t="shared" si="1254"/>
        <v>1</v>
      </c>
      <c r="N895" s="273">
        <f t="shared" ref="N895" si="1257">SUM(N896:N900)</f>
        <v>98628.15</v>
      </c>
      <c r="O895" s="273">
        <f>SUM(O896:O900)</f>
        <v>0</v>
      </c>
      <c r="P895" s="119">
        <f t="shared" si="1246"/>
        <v>1</v>
      </c>
      <c r="Q895" s="273"/>
      <c r="R895" s="273"/>
      <c r="S895" s="568"/>
      <c r="T895" s="38" t="b">
        <f t="shared" si="1247"/>
        <v>0</v>
      </c>
      <c r="CJ895" s="38" t="b">
        <f t="shared" si="1239"/>
        <v>1</v>
      </c>
      <c r="CT895" s="182">
        <f t="shared" si="1240"/>
        <v>98628.15</v>
      </c>
      <c r="CU895" s="38" t="b">
        <f t="shared" si="1241"/>
        <v>1</v>
      </c>
    </row>
    <row r="896" spans="1:99" s="247" customFormat="1" x14ac:dyDescent="0.25">
      <c r="A896" s="170"/>
      <c r="B896" s="177" t="s">
        <v>10</v>
      </c>
      <c r="C896" s="20"/>
      <c r="D896" s="268"/>
      <c r="E896" s="268"/>
      <c r="F896" s="268"/>
      <c r="G896" s="424">
        <f t="shared" ref="G896:I900" si="1258">G902+G920</f>
        <v>0</v>
      </c>
      <c r="H896" s="424">
        <f t="shared" si="1258"/>
        <v>0</v>
      </c>
      <c r="I896" s="424">
        <f t="shared" si="1258"/>
        <v>0</v>
      </c>
      <c r="J896" s="129" t="e">
        <f t="shared" si="1252"/>
        <v>#DIV/0!</v>
      </c>
      <c r="K896" s="424">
        <f>K902+K920</f>
        <v>0</v>
      </c>
      <c r="L896" s="122" t="e">
        <f t="shared" si="1253"/>
        <v>#DIV/0!</v>
      </c>
      <c r="M896" s="122" t="e">
        <f t="shared" si="1254"/>
        <v>#DIV/0!</v>
      </c>
      <c r="N896" s="424">
        <f t="shared" ref="N896:O900" si="1259">N902+N920</f>
        <v>0</v>
      </c>
      <c r="O896" s="424">
        <f t="shared" si="1259"/>
        <v>0</v>
      </c>
      <c r="P896" s="122" t="e">
        <f t="shared" si="1246"/>
        <v>#DIV/0!</v>
      </c>
      <c r="Q896" s="424"/>
      <c r="R896" s="424"/>
      <c r="S896" s="569"/>
      <c r="T896" s="38" t="b">
        <f t="shared" ref="T896:T954" si="1260">H902-K902=Q902</f>
        <v>1</v>
      </c>
      <c r="CJ896" s="38" t="b">
        <f t="shared" si="1239"/>
        <v>1</v>
      </c>
      <c r="CT896" s="182">
        <f t="shared" si="1240"/>
        <v>0</v>
      </c>
      <c r="CU896" s="38" t="b">
        <f t="shared" si="1241"/>
        <v>1</v>
      </c>
    </row>
    <row r="897" spans="1:99" s="247" customFormat="1" x14ac:dyDescent="0.25">
      <c r="A897" s="170"/>
      <c r="B897" s="177" t="s">
        <v>8</v>
      </c>
      <c r="C897" s="20"/>
      <c r="D897" s="424" t="e">
        <f>D903+#REF!+#REF!+#REF!</f>
        <v>#REF!</v>
      </c>
      <c r="E897" s="424"/>
      <c r="F897" s="424" t="e">
        <f>F903+#REF!+#REF!+#REF!</f>
        <v>#REF!</v>
      </c>
      <c r="G897" s="424">
        <f>G903+G921</f>
        <v>95621.1</v>
      </c>
      <c r="H897" s="424">
        <f t="shared" ref="H897:I897" si="1261">H903+H921</f>
        <v>95621.1</v>
      </c>
      <c r="I897" s="424">
        <f t="shared" si="1261"/>
        <v>7394.74</v>
      </c>
      <c r="J897" s="130">
        <f t="shared" si="1252"/>
        <v>0.08</v>
      </c>
      <c r="K897" s="424">
        <f t="shared" ref="K897" si="1262">K903+K921</f>
        <v>7394.74</v>
      </c>
      <c r="L897" s="123">
        <f t="shared" si="1253"/>
        <v>0.08</v>
      </c>
      <c r="M897" s="123">
        <f t="shared" si="1254"/>
        <v>1</v>
      </c>
      <c r="N897" s="424">
        <f t="shared" si="1259"/>
        <v>95621.1</v>
      </c>
      <c r="O897" s="424">
        <f t="shared" si="1259"/>
        <v>0</v>
      </c>
      <c r="P897" s="123">
        <f t="shared" si="1246"/>
        <v>1</v>
      </c>
      <c r="Q897" s="424"/>
      <c r="R897" s="424"/>
      <c r="S897" s="569"/>
      <c r="T897" s="38" t="b">
        <f t="shared" si="1260"/>
        <v>0</v>
      </c>
      <c r="CJ897" s="38" t="b">
        <f t="shared" si="1239"/>
        <v>1</v>
      </c>
      <c r="CT897" s="182">
        <f t="shared" si="1240"/>
        <v>95621.1</v>
      </c>
      <c r="CU897" s="38" t="b">
        <f t="shared" si="1241"/>
        <v>1</v>
      </c>
    </row>
    <row r="898" spans="1:99" s="247" customFormat="1" x14ac:dyDescent="0.25">
      <c r="A898" s="170"/>
      <c r="B898" s="177" t="s">
        <v>19</v>
      </c>
      <c r="C898" s="20"/>
      <c r="D898" s="268"/>
      <c r="E898" s="268"/>
      <c r="F898" s="268"/>
      <c r="G898" s="424">
        <f>G904+G922</f>
        <v>3007.05</v>
      </c>
      <c r="H898" s="424">
        <f t="shared" ref="H898:I898" si="1263">H904+H922</f>
        <v>3007.05</v>
      </c>
      <c r="I898" s="424">
        <f t="shared" si="1263"/>
        <v>339.75</v>
      </c>
      <c r="J898" s="362">
        <f t="shared" si="1252"/>
        <v>0.113</v>
      </c>
      <c r="K898" s="424">
        <f t="shared" ref="K898" si="1264">K904+K922</f>
        <v>339.75</v>
      </c>
      <c r="L898" s="123">
        <f t="shared" si="1253"/>
        <v>0.11</v>
      </c>
      <c r="M898" s="123">
        <f t="shared" si="1254"/>
        <v>1</v>
      </c>
      <c r="N898" s="424">
        <f t="shared" si="1259"/>
        <v>3007.05</v>
      </c>
      <c r="O898" s="424">
        <f t="shared" si="1259"/>
        <v>0</v>
      </c>
      <c r="P898" s="123">
        <f t="shared" si="1246"/>
        <v>1</v>
      </c>
      <c r="Q898" s="424"/>
      <c r="R898" s="424"/>
      <c r="S898" s="569"/>
      <c r="T898" s="38" t="b">
        <f t="shared" si="1260"/>
        <v>0</v>
      </c>
      <c r="CJ898" s="38" t="b">
        <f t="shared" si="1239"/>
        <v>1</v>
      </c>
      <c r="CT898" s="182">
        <f t="shared" si="1240"/>
        <v>3007.05</v>
      </c>
      <c r="CU898" s="38" t="b">
        <f t="shared" si="1241"/>
        <v>1</v>
      </c>
    </row>
    <row r="899" spans="1:99" s="247" customFormat="1" x14ac:dyDescent="0.25">
      <c r="A899" s="170"/>
      <c r="B899" s="376" t="s">
        <v>22</v>
      </c>
      <c r="C899" s="20"/>
      <c r="D899" s="268"/>
      <c r="E899" s="268"/>
      <c r="F899" s="268"/>
      <c r="G899" s="424">
        <f t="shared" si="1258"/>
        <v>0</v>
      </c>
      <c r="H899" s="424">
        <f t="shared" si="1258"/>
        <v>0</v>
      </c>
      <c r="I899" s="424">
        <f t="shared" si="1258"/>
        <v>0</v>
      </c>
      <c r="J899" s="129" t="e">
        <f t="shared" si="1252"/>
        <v>#DIV/0!</v>
      </c>
      <c r="K899" s="424">
        <f>K905+K923</f>
        <v>0</v>
      </c>
      <c r="L899" s="122" t="e">
        <f t="shared" si="1253"/>
        <v>#DIV/0!</v>
      </c>
      <c r="M899" s="122" t="e">
        <f t="shared" si="1254"/>
        <v>#DIV/0!</v>
      </c>
      <c r="N899" s="424">
        <f t="shared" si="1259"/>
        <v>0</v>
      </c>
      <c r="O899" s="424">
        <f t="shared" si="1259"/>
        <v>0</v>
      </c>
      <c r="P899" s="122" t="e">
        <f t="shared" si="1246"/>
        <v>#DIV/0!</v>
      </c>
      <c r="Q899" s="424"/>
      <c r="R899" s="424"/>
      <c r="S899" s="569"/>
      <c r="T899" s="38" t="b">
        <f t="shared" si="1260"/>
        <v>1</v>
      </c>
      <c r="CJ899" s="38" t="b">
        <f t="shared" si="1239"/>
        <v>1</v>
      </c>
      <c r="CT899" s="182">
        <f t="shared" si="1240"/>
        <v>0</v>
      </c>
      <c r="CU899" s="38" t="b">
        <f t="shared" si="1241"/>
        <v>1</v>
      </c>
    </row>
    <row r="900" spans="1:99" s="247" customFormat="1" x14ac:dyDescent="0.25">
      <c r="A900" s="172"/>
      <c r="B900" s="177" t="s">
        <v>11</v>
      </c>
      <c r="C900" s="20"/>
      <c r="D900" s="268"/>
      <c r="E900" s="268"/>
      <c r="F900" s="268"/>
      <c r="G900" s="424">
        <f t="shared" si="1258"/>
        <v>0</v>
      </c>
      <c r="H900" s="424">
        <f t="shared" si="1258"/>
        <v>0</v>
      </c>
      <c r="I900" s="424">
        <f t="shared" si="1258"/>
        <v>0</v>
      </c>
      <c r="J900" s="129" t="e">
        <f t="shared" si="1252"/>
        <v>#DIV/0!</v>
      </c>
      <c r="K900" s="424">
        <f>K906+K924</f>
        <v>0</v>
      </c>
      <c r="L900" s="122" t="e">
        <f t="shared" si="1253"/>
        <v>#DIV/0!</v>
      </c>
      <c r="M900" s="122" t="e">
        <f t="shared" si="1254"/>
        <v>#DIV/0!</v>
      </c>
      <c r="N900" s="424">
        <f t="shared" si="1259"/>
        <v>0</v>
      </c>
      <c r="O900" s="424">
        <f t="shared" si="1259"/>
        <v>0</v>
      </c>
      <c r="P900" s="122" t="e">
        <f t="shared" si="1246"/>
        <v>#DIV/0!</v>
      </c>
      <c r="Q900" s="424"/>
      <c r="R900" s="424"/>
      <c r="S900" s="570"/>
      <c r="T900" s="38" t="b">
        <f t="shared" si="1260"/>
        <v>1</v>
      </c>
      <c r="CJ900" s="38" t="b">
        <f t="shared" si="1239"/>
        <v>1</v>
      </c>
      <c r="CT900" s="182">
        <f t="shared" si="1240"/>
        <v>0</v>
      </c>
      <c r="CU900" s="38" t="b">
        <f t="shared" si="1241"/>
        <v>1</v>
      </c>
    </row>
    <row r="901" spans="1:99" s="42" customFormat="1" ht="46.5" x14ac:dyDescent="0.25">
      <c r="A901" s="132" t="s">
        <v>171</v>
      </c>
      <c r="B901" s="462" t="s">
        <v>278</v>
      </c>
      <c r="C901" s="155" t="s">
        <v>17</v>
      </c>
      <c r="D901" s="271" t="e">
        <f>D902+D903+D904+D905+#REF!+D906</f>
        <v>#REF!</v>
      </c>
      <c r="E901" s="271" t="e">
        <f>E902+E903+E904+E905+#REF!+E906</f>
        <v>#REF!</v>
      </c>
      <c r="F901" s="271" t="e">
        <f>F902+F903+F904+F905+#REF!+F906</f>
        <v>#REF!</v>
      </c>
      <c r="G901" s="271">
        <f>SUM(G902:G906)</f>
        <v>58377.41</v>
      </c>
      <c r="H901" s="271">
        <f t="shared" ref="H901:K901" si="1265">SUM(H902:H906)</f>
        <v>58377.41</v>
      </c>
      <c r="I901" s="271">
        <f t="shared" si="1265"/>
        <v>0</v>
      </c>
      <c r="J901" s="463">
        <f>I901/H901</f>
        <v>0</v>
      </c>
      <c r="K901" s="271">
        <f t="shared" si="1265"/>
        <v>0</v>
      </c>
      <c r="L901" s="121">
        <f>K901/H901</f>
        <v>0</v>
      </c>
      <c r="M901" s="309" t="e">
        <f t="shared" si="1254"/>
        <v>#DIV/0!</v>
      </c>
      <c r="N901" s="271">
        <f t="shared" ref="N901:O901" si="1266">SUM(N902:N906)</f>
        <v>58377.41</v>
      </c>
      <c r="O901" s="272">
        <f t="shared" si="1266"/>
        <v>0</v>
      </c>
      <c r="P901" s="121">
        <f t="shared" si="1246"/>
        <v>1</v>
      </c>
      <c r="Q901" s="271"/>
      <c r="R901" s="271"/>
      <c r="S901" s="568"/>
      <c r="T901" s="38" t="b">
        <f t="shared" si="1260"/>
        <v>0</v>
      </c>
      <c r="CJ901" s="38" t="b">
        <f t="shared" si="1239"/>
        <v>1</v>
      </c>
      <c r="CT901" s="182">
        <f t="shared" si="1240"/>
        <v>58377.41</v>
      </c>
      <c r="CU901" s="38" t="b">
        <f t="shared" si="1241"/>
        <v>1</v>
      </c>
    </row>
    <row r="902" spans="1:99" s="247" customFormat="1" ht="33" customHeight="1" x14ac:dyDescent="0.25">
      <c r="A902" s="133"/>
      <c r="B902" s="158" t="s">
        <v>10</v>
      </c>
      <c r="C902" s="153"/>
      <c r="D902" s="272"/>
      <c r="E902" s="272"/>
      <c r="F902" s="272"/>
      <c r="G902" s="272">
        <f>G908</f>
        <v>0</v>
      </c>
      <c r="H902" s="272">
        <f t="shared" ref="H902:I902" si="1267">H908</f>
        <v>0</v>
      </c>
      <c r="I902" s="272">
        <f t="shared" si="1267"/>
        <v>0</v>
      </c>
      <c r="J902" s="201" t="e">
        <f t="shared" ref="J902" si="1268">I902/H902</f>
        <v>#DIV/0!</v>
      </c>
      <c r="K902" s="272">
        <f t="shared" ref="K902" si="1269">K908</f>
        <v>0</v>
      </c>
      <c r="L902" s="154" t="e">
        <f t="shared" ref="L902" si="1270">K902/H902</f>
        <v>#DIV/0!</v>
      </c>
      <c r="M902" s="122" t="e">
        <f t="shared" si="1254"/>
        <v>#DIV/0!</v>
      </c>
      <c r="N902" s="272">
        <f t="shared" ref="N902:O906" si="1271">N908</f>
        <v>0</v>
      </c>
      <c r="O902" s="272">
        <f t="shared" si="1271"/>
        <v>0</v>
      </c>
      <c r="P902" s="154" t="e">
        <f t="shared" si="1246"/>
        <v>#DIV/0!</v>
      </c>
      <c r="Q902" s="272"/>
      <c r="R902" s="272"/>
      <c r="S902" s="569"/>
      <c r="T902" s="38" t="b">
        <f t="shared" si="1260"/>
        <v>1</v>
      </c>
      <c r="CJ902" s="38" t="b">
        <f t="shared" si="1239"/>
        <v>1</v>
      </c>
      <c r="CT902" s="182">
        <f t="shared" si="1240"/>
        <v>0</v>
      </c>
      <c r="CU902" s="38" t="b">
        <f t="shared" si="1241"/>
        <v>1</v>
      </c>
    </row>
    <row r="903" spans="1:99" s="247" customFormat="1" ht="33" customHeight="1" x14ac:dyDescent="0.25">
      <c r="A903" s="133"/>
      <c r="B903" s="158" t="s">
        <v>8</v>
      </c>
      <c r="C903" s="153"/>
      <c r="D903" s="272"/>
      <c r="E903" s="272"/>
      <c r="F903" s="272"/>
      <c r="G903" s="272">
        <f t="shared" ref="G903:I904" si="1272">G909+G915</f>
        <v>57382.9</v>
      </c>
      <c r="H903" s="272">
        <f t="shared" si="1272"/>
        <v>57382.9</v>
      </c>
      <c r="I903" s="272">
        <f t="shared" si="1272"/>
        <v>0</v>
      </c>
      <c r="J903" s="169">
        <f>I903/H903</f>
        <v>0</v>
      </c>
      <c r="K903" s="272">
        <f>K909+K915</f>
        <v>0</v>
      </c>
      <c r="L903" s="150">
        <f>K903/H903</f>
        <v>0</v>
      </c>
      <c r="M903" s="122" t="e">
        <f t="shared" si="1254"/>
        <v>#DIV/0!</v>
      </c>
      <c r="N903" s="272">
        <f>N909+N915</f>
        <v>57382.9</v>
      </c>
      <c r="O903" s="272">
        <f t="shared" si="1271"/>
        <v>0</v>
      </c>
      <c r="P903" s="150">
        <f>N903/H903</f>
        <v>1</v>
      </c>
      <c r="Q903" s="272"/>
      <c r="R903" s="272"/>
      <c r="S903" s="569"/>
      <c r="T903" s="38" t="b">
        <f t="shared" si="1260"/>
        <v>0</v>
      </c>
      <c r="CJ903" s="38" t="b">
        <f t="shared" si="1239"/>
        <v>1</v>
      </c>
      <c r="CT903" s="182">
        <f t="shared" si="1240"/>
        <v>57382.9</v>
      </c>
      <c r="CU903" s="38" t="b">
        <f t="shared" si="1241"/>
        <v>1</v>
      </c>
    </row>
    <row r="904" spans="1:99" s="247" customFormat="1" ht="33" customHeight="1" x14ac:dyDescent="0.25">
      <c r="A904" s="133"/>
      <c r="B904" s="158" t="s">
        <v>19</v>
      </c>
      <c r="C904" s="153"/>
      <c r="D904" s="272"/>
      <c r="E904" s="272"/>
      <c r="F904" s="272"/>
      <c r="G904" s="272">
        <f t="shared" si="1272"/>
        <v>994.51</v>
      </c>
      <c r="H904" s="272">
        <f t="shared" si="1272"/>
        <v>994.51</v>
      </c>
      <c r="I904" s="272">
        <f t="shared" si="1272"/>
        <v>0</v>
      </c>
      <c r="J904" s="169">
        <f t="shared" ref="J904:J906" si="1273">I904/H904</f>
        <v>0</v>
      </c>
      <c r="K904" s="272">
        <f>K910+K916</f>
        <v>0</v>
      </c>
      <c r="L904" s="150">
        <f t="shared" ref="L904:L906" si="1274">K904/H904</f>
        <v>0</v>
      </c>
      <c r="M904" s="122" t="e">
        <f t="shared" si="1254"/>
        <v>#DIV/0!</v>
      </c>
      <c r="N904" s="272">
        <f>N910+N916</f>
        <v>994.51</v>
      </c>
      <c r="O904" s="272">
        <f t="shared" si="1271"/>
        <v>0</v>
      </c>
      <c r="P904" s="150">
        <f>N904/H904</f>
        <v>1</v>
      </c>
      <c r="Q904" s="272"/>
      <c r="R904" s="272"/>
      <c r="S904" s="569"/>
      <c r="T904" s="38" t="b">
        <f t="shared" si="1260"/>
        <v>0</v>
      </c>
      <c r="CJ904" s="38" t="b">
        <f t="shared" si="1239"/>
        <v>1</v>
      </c>
      <c r="CT904" s="182">
        <f t="shared" si="1240"/>
        <v>994.51</v>
      </c>
      <c r="CU904" s="38" t="b">
        <f t="shared" si="1241"/>
        <v>1</v>
      </c>
    </row>
    <row r="905" spans="1:99" s="247" customFormat="1" ht="33" customHeight="1" x14ac:dyDescent="0.25">
      <c r="A905" s="133"/>
      <c r="B905" s="153" t="s">
        <v>22</v>
      </c>
      <c r="C905" s="153"/>
      <c r="D905" s="272"/>
      <c r="E905" s="272"/>
      <c r="F905" s="272"/>
      <c r="G905" s="272">
        <f t="shared" ref="G905:I906" si="1275">G911</f>
        <v>0</v>
      </c>
      <c r="H905" s="272">
        <f t="shared" si="1275"/>
        <v>0</v>
      </c>
      <c r="I905" s="272">
        <f t="shared" si="1275"/>
        <v>0</v>
      </c>
      <c r="J905" s="201" t="e">
        <f t="shared" si="1273"/>
        <v>#DIV/0!</v>
      </c>
      <c r="K905" s="272">
        <f t="shared" ref="K905:K906" si="1276">K911</f>
        <v>0</v>
      </c>
      <c r="L905" s="154" t="e">
        <f t="shared" si="1274"/>
        <v>#DIV/0!</v>
      </c>
      <c r="M905" s="122" t="e">
        <f t="shared" si="1254"/>
        <v>#DIV/0!</v>
      </c>
      <c r="N905" s="272">
        <f t="shared" ref="N905:N906" si="1277">N911</f>
        <v>0</v>
      </c>
      <c r="O905" s="272">
        <f t="shared" si="1271"/>
        <v>0</v>
      </c>
      <c r="P905" s="154" t="e">
        <f>N905/H905</f>
        <v>#DIV/0!</v>
      </c>
      <c r="Q905" s="272"/>
      <c r="R905" s="272"/>
      <c r="S905" s="569"/>
      <c r="T905" s="38" t="b">
        <f t="shared" si="1260"/>
        <v>1</v>
      </c>
      <c r="CJ905" s="38" t="b">
        <f t="shared" si="1239"/>
        <v>1</v>
      </c>
      <c r="CT905" s="182">
        <f t="shared" si="1240"/>
        <v>0</v>
      </c>
      <c r="CU905" s="38" t="b">
        <f t="shared" si="1241"/>
        <v>1</v>
      </c>
    </row>
    <row r="906" spans="1:99" s="247" customFormat="1" ht="33" customHeight="1" x14ac:dyDescent="0.25">
      <c r="A906" s="135"/>
      <c r="B906" s="158" t="s">
        <v>11</v>
      </c>
      <c r="C906" s="153"/>
      <c r="D906" s="272"/>
      <c r="E906" s="272"/>
      <c r="F906" s="272"/>
      <c r="G906" s="272">
        <f t="shared" si="1275"/>
        <v>0</v>
      </c>
      <c r="H906" s="272">
        <f t="shared" si="1275"/>
        <v>0</v>
      </c>
      <c r="I906" s="272">
        <f t="shared" si="1275"/>
        <v>0</v>
      </c>
      <c r="J906" s="201" t="e">
        <f t="shared" si="1273"/>
        <v>#DIV/0!</v>
      </c>
      <c r="K906" s="272">
        <f t="shared" si="1276"/>
        <v>0</v>
      </c>
      <c r="L906" s="154" t="e">
        <f t="shared" si="1274"/>
        <v>#DIV/0!</v>
      </c>
      <c r="M906" s="122" t="e">
        <f t="shared" si="1254"/>
        <v>#DIV/0!</v>
      </c>
      <c r="N906" s="272">
        <f t="shared" si="1277"/>
        <v>0</v>
      </c>
      <c r="O906" s="272">
        <f t="shared" si="1271"/>
        <v>0</v>
      </c>
      <c r="P906" s="154" t="e">
        <f>N906/H906</f>
        <v>#DIV/0!</v>
      </c>
      <c r="Q906" s="272"/>
      <c r="R906" s="272"/>
      <c r="S906" s="570"/>
      <c r="T906" s="38" t="b">
        <f t="shared" si="1260"/>
        <v>1</v>
      </c>
      <c r="CJ906" s="38" t="b">
        <f t="shared" si="1239"/>
        <v>1</v>
      </c>
      <c r="CT906" s="182">
        <f t="shared" si="1240"/>
        <v>0</v>
      </c>
      <c r="CU906" s="38" t="b">
        <f t="shared" si="1241"/>
        <v>1</v>
      </c>
    </row>
    <row r="907" spans="1:99" s="247" customFormat="1" ht="46.5" outlineLevel="1" x14ac:dyDescent="0.25">
      <c r="A907" s="200" t="s">
        <v>181</v>
      </c>
      <c r="B907" s="158" t="s">
        <v>259</v>
      </c>
      <c r="C907" s="153" t="s">
        <v>17</v>
      </c>
      <c r="D907" s="272" t="e">
        <f>D908+D909+D910+D911+#REF!+D912</f>
        <v>#REF!</v>
      </c>
      <c r="E907" s="272" t="e">
        <f>E908+E909+E910+E911+#REF!+E912</f>
        <v>#REF!</v>
      </c>
      <c r="F907" s="272" t="e">
        <f>F908+F909+F910+F911+#REF!+F912</f>
        <v>#REF!</v>
      </c>
      <c r="G907" s="272">
        <f>SUM(G908:G912)</f>
        <v>46911.42</v>
      </c>
      <c r="H907" s="272">
        <f>SUM(H908:H912)</f>
        <v>46911.42</v>
      </c>
      <c r="I907" s="272">
        <f t="shared" ref="I907:K907" si="1278">SUM(I908:I912)</f>
        <v>0</v>
      </c>
      <c r="J907" s="169">
        <f>I907/H907</f>
        <v>0</v>
      </c>
      <c r="K907" s="272">
        <f t="shared" si="1278"/>
        <v>0</v>
      </c>
      <c r="L907" s="150">
        <f>K907/H907</f>
        <v>0</v>
      </c>
      <c r="M907" s="122" t="e">
        <f t="shared" si="1254"/>
        <v>#DIV/0!</v>
      </c>
      <c r="N907" s="272">
        <f t="shared" ref="N907:O907" si="1279">SUM(N908:N912)</f>
        <v>46911.42</v>
      </c>
      <c r="O907" s="272">
        <f t="shared" si="1279"/>
        <v>0</v>
      </c>
      <c r="P907" s="150">
        <f t="shared" ref="P907:P920" si="1280">N907/H907</f>
        <v>1</v>
      </c>
      <c r="Q907" s="272"/>
      <c r="R907" s="272"/>
      <c r="S907" s="568" t="s">
        <v>454</v>
      </c>
      <c r="T907" s="38" t="b">
        <f t="shared" si="1260"/>
        <v>0</v>
      </c>
      <c r="CJ907" s="38" t="b">
        <f t="shared" si="1239"/>
        <v>1</v>
      </c>
      <c r="CT907" s="182">
        <f t="shared" si="1240"/>
        <v>46911.42</v>
      </c>
      <c r="CU907" s="38" t="b">
        <f t="shared" si="1241"/>
        <v>1</v>
      </c>
    </row>
    <row r="908" spans="1:99" s="247" customFormat="1" ht="30.75" customHeight="1" outlineLevel="1" x14ac:dyDescent="0.25">
      <c r="A908" s="133"/>
      <c r="B908" s="158" t="s">
        <v>10</v>
      </c>
      <c r="C908" s="153"/>
      <c r="D908" s="272"/>
      <c r="E908" s="272"/>
      <c r="F908" s="272"/>
      <c r="G908" s="272"/>
      <c r="H908" s="272"/>
      <c r="I908" s="464"/>
      <c r="J908" s="201" t="e">
        <f t="shared" ref="J908" si="1281">I908/H908</f>
        <v>#DIV/0!</v>
      </c>
      <c r="K908" s="464"/>
      <c r="L908" s="154" t="e">
        <f t="shared" ref="L908" si="1282">K908/H908</f>
        <v>#DIV/0!</v>
      </c>
      <c r="M908" s="122" t="e">
        <f t="shared" si="1254"/>
        <v>#DIV/0!</v>
      </c>
      <c r="N908" s="272">
        <f t="shared" ref="N908:N910" si="1283">H908</f>
        <v>0</v>
      </c>
      <c r="O908" s="272">
        <f t="shared" ref="O908:O912" si="1284">H908-N908</f>
        <v>0</v>
      </c>
      <c r="P908" s="154" t="e">
        <f t="shared" si="1280"/>
        <v>#DIV/0!</v>
      </c>
      <c r="Q908" s="272"/>
      <c r="R908" s="272"/>
      <c r="S908" s="569"/>
      <c r="T908" s="38" t="b">
        <f t="shared" si="1260"/>
        <v>1</v>
      </c>
      <c r="CJ908" s="38" t="b">
        <f t="shared" si="1239"/>
        <v>1</v>
      </c>
      <c r="CT908" s="182">
        <f t="shared" si="1240"/>
        <v>0</v>
      </c>
      <c r="CU908" s="38" t="b">
        <f t="shared" si="1241"/>
        <v>1</v>
      </c>
    </row>
    <row r="909" spans="1:99" s="247" customFormat="1" ht="30.75" customHeight="1" outlineLevel="1" x14ac:dyDescent="0.25">
      <c r="A909" s="133"/>
      <c r="B909" s="158" t="s">
        <v>8</v>
      </c>
      <c r="C909" s="153"/>
      <c r="D909" s="272"/>
      <c r="E909" s="272"/>
      <c r="F909" s="272"/>
      <c r="G909" s="272">
        <v>46354.400000000001</v>
      </c>
      <c r="H909" s="272">
        <v>46354.400000000001</v>
      </c>
      <c r="I909" s="272"/>
      <c r="J909" s="169">
        <f>I909/H909</f>
        <v>0</v>
      </c>
      <c r="K909" s="272"/>
      <c r="L909" s="150">
        <f>K909/H909</f>
        <v>0</v>
      </c>
      <c r="M909" s="122" t="e">
        <f t="shared" si="1254"/>
        <v>#DIV/0!</v>
      </c>
      <c r="N909" s="272">
        <f t="shared" si="1283"/>
        <v>46354.400000000001</v>
      </c>
      <c r="O909" s="272">
        <f t="shared" si="1284"/>
        <v>0</v>
      </c>
      <c r="P909" s="150">
        <f t="shared" si="1280"/>
        <v>1</v>
      </c>
      <c r="Q909" s="272"/>
      <c r="R909" s="272"/>
      <c r="S909" s="569"/>
      <c r="T909" s="38" t="b">
        <f t="shared" si="1260"/>
        <v>0</v>
      </c>
      <c r="CJ909" s="38" t="b">
        <f t="shared" si="1239"/>
        <v>1</v>
      </c>
      <c r="CT909" s="182">
        <f t="shared" si="1240"/>
        <v>46354.400000000001</v>
      </c>
      <c r="CU909" s="38" t="b">
        <f t="shared" si="1241"/>
        <v>1</v>
      </c>
    </row>
    <row r="910" spans="1:99" s="247" customFormat="1" ht="30.75" customHeight="1" outlineLevel="1" x14ac:dyDescent="0.25">
      <c r="A910" s="133"/>
      <c r="B910" s="158" t="s">
        <v>19</v>
      </c>
      <c r="C910" s="153"/>
      <c r="D910" s="272"/>
      <c r="E910" s="272"/>
      <c r="F910" s="272"/>
      <c r="G910" s="272">
        <v>557.02</v>
      </c>
      <c r="H910" s="272">
        <v>557.02</v>
      </c>
      <c r="I910" s="272"/>
      <c r="J910" s="169">
        <f t="shared" ref="J910:J912" si="1285">I910/H910</f>
        <v>0</v>
      </c>
      <c r="K910" s="272"/>
      <c r="L910" s="150">
        <f t="shared" ref="L910:L912" si="1286">K910/H910</f>
        <v>0</v>
      </c>
      <c r="M910" s="122" t="e">
        <f t="shared" si="1254"/>
        <v>#DIV/0!</v>
      </c>
      <c r="N910" s="272">
        <f t="shared" si="1283"/>
        <v>557.02</v>
      </c>
      <c r="O910" s="272">
        <f t="shared" si="1284"/>
        <v>0</v>
      </c>
      <c r="P910" s="150">
        <f t="shared" si="1280"/>
        <v>1</v>
      </c>
      <c r="Q910" s="272"/>
      <c r="R910" s="272"/>
      <c r="S910" s="569"/>
      <c r="T910" s="38" t="b">
        <f t="shared" si="1260"/>
        <v>0</v>
      </c>
      <c r="CJ910" s="38" t="b">
        <f t="shared" si="1239"/>
        <v>1</v>
      </c>
      <c r="CT910" s="182">
        <f t="shared" si="1240"/>
        <v>557.02</v>
      </c>
      <c r="CU910" s="38" t="b">
        <f t="shared" si="1241"/>
        <v>1</v>
      </c>
    </row>
    <row r="911" spans="1:99" s="247" customFormat="1" ht="30.75" customHeight="1" outlineLevel="1" x14ac:dyDescent="0.25">
      <c r="A911" s="133"/>
      <c r="B911" s="153" t="s">
        <v>22</v>
      </c>
      <c r="C911" s="153"/>
      <c r="D911" s="272"/>
      <c r="E911" s="272"/>
      <c r="F911" s="272"/>
      <c r="G911" s="272"/>
      <c r="H911" s="272"/>
      <c r="I911" s="464"/>
      <c r="J911" s="201" t="e">
        <f t="shared" si="1285"/>
        <v>#DIV/0!</v>
      </c>
      <c r="K911" s="171"/>
      <c r="L911" s="154" t="e">
        <f t="shared" si="1286"/>
        <v>#DIV/0!</v>
      </c>
      <c r="M911" s="154" t="e">
        <f t="shared" si="1254"/>
        <v>#DIV/0!</v>
      </c>
      <c r="N911" s="171"/>
      <c r="O911" s="272">
        <f t="shared" si="1284"/>
        <v>0</v>
      </c>
      <c r="P911" s="154" t="e">
        <f t="shared" si="1280"/>
        <v>#DIV/0!</v>
      </c>
      <c r="Q911" s="272"/>
      <c r="R911" s="272"/>
      <c r="S911" s="569"/>
      <c r="T911" s="38" t="b">
        <f t="shared" si="1260"/>
        <v>1</v>
      </c>
      <c r="CJ911" s="38" t="b">
        <f t="shared" si="1239"/>
        <v>1</v>
      </c>
      <c r="CT911" s="182">
        <f t="shared" si="1240"/>
        <v>0</v>
      </c>
      <c r="CU911" s="38" t="b">
        <f t="shared" si="1241"/>
        <v>1</v>
      </c>
    </row>
    <row r="912" spans="1:99" s="247" customFormat="1" ht="30.75" customHeight="1" outlineLevel="1" collapsed="1" x14ac:dyDescent="0.25">
      <c r="A912" s="135"/>
      <c r="B912" s="158" t="s">
        <v>11</v>
      </c>
      <c r="C912" s="153"/>
      <c r="D912" s="272"/>
      <c r="E912" s="272"/>
      <c r="F912" s="272"/>
      <c r="G912" s="272"/>
      <c r="H912" s="272"/>
      <c r="I912" s="464"/>
      <c r="J912" s="201" t="e">
        <f t="shared" si="1285"/>
        <v>#DIV/0!</v>
      </c>
      <c r="K912" s="171"/>
      <c r="L912" s="154" t="e">
        <f t="shared" si="1286"/>
        <v>#DIV/0!</v>
      </c>
      <c r="M912" s="154" t="e">
        <f t="shared" si="1254"/>
        <v>#DIV/0!</v>
      </c>
      <c r="N912" s="171"/>
      <c r="O912" s="272">
        <f t="shared" si="1284"/>
        <v>0</v>
      </c>
      <c r="P912" s="154" t="e">
        <f t="shared" si="1280"/>
        <v>#DIV/0!</v>
      </c>
      <c r="Q912" s="272"/>
      <c r="R912" s="272"/>
      <c r="S912" s="570"/>
      <c r="T912" s="38" t="b">
        <f t="shared" si="1260"/>
        <v>1</v>
      </c>
      <c r="CJ912" s="38" t="b">
        <f t="shared" si="1239"/>
        <v>1</v>
      </c>
      <c r="CT912" s="182">
        <f t="shared" si="1240"/>
        <v>0</v>
      </c>
      <c r="CU912" s="38" t="b">
        <f t="shared" si="1241"/>
        <v>1</v>
      </c>
    </row>
    <row r="913" spans="1:99" s="247" customFormat="1" ht="46.5" outlineLevel="1" x14ac:dyDescent="0.25">
      <c r="A913" s="200" t="s">
        <v>277</v>
      </c>
      <c r="B913" s="158" t="s">
        <v>260</v>
      </c>
      <c r="C913" s="153" t="s">
        <v>17</v>
      </c>
      <c r="D913" s="272" t="e">
        <f>D914+D915+D916+D917+#REF!+D918</f>
        <v>#REF!</v>
      </c>
      <c r="E913" s="272" t="e">
        <f>E914+E915+E916+E917+#REF!+E918</f>
        <v>#REF!</v>
      </c>
      <c r="F913" s="272" t="e">
        <f>F914+F915+F916+F917+#REF!+F918</f>
        <v>#REF!</v>
      </c>
      <c r="G913" s="272">
        <f>SUM(G914:G918)</f>
        <v>11465.99</v>
      </c>
      <c r="H913" s="272">
        <f>SUM(H914:H918)</f>
        <v>11465.99</v>
      </c>
      <c r="I913" s="272">
        <f t="shared" ref="I913" si="1287">SUM(I914:I918)</f>
        <v>0</v>
      </c>
      <c r="J913" s="169">
        <f>I913/H913</f>
        <v>0</v>
      </c>
      <c r="K913" s="272">
        <f t="shared" ref="K913" si="1288">SUM(K914:K918)</f>
        <v>0</v>
      </c>
      <c r="L913" s="150">
        <f>K913/H913</f>
        <v>0</v>
      </c>
      <c r="M913" s="154" t="e">
        <f t="shared" si="1254"/>
        <v>#DIV/0!</v>
      </c>
      <c r="N913" s="272">
        <f t="shared" ref="N913:O913" si="1289">SUM(N914:N918)</f>
        <v>11465.99</v>
      </c>
      <c r="O913" s="272">
        <f t="shared" si="1289"/>
        <v>0</v>
      </c>
      <c r="P913" s="150">
        <f t="shared" si="1280"/>
        <v>1</v>
      </c>
      <c r="Q913" s="272"/>
      <c r="R913" s="272"/>
      <c r="S913" s="568" t="s">
        <v>409</v>
      </c>
      <c r="T913" s="38" t="b">
        <f t="shared" si="1260"/>
        <v>0</v>
      </c>
      <c r="CJ913" s="38" t="b">
        <f t="shared" si="1239"/>
        <v>1</v>
      </c>
      <c r="CT913" s="182">
        <f t="shared" si="1240"/>
        <v>11465.99</v>
      </c>
      <c r="CU913" s="38" t="b">
        <f t="shared" si="1241"/>
        <v>1</v>
      </c>
    </row>
    <row r="914" spans="1:99" s="247" customFormat="1" outlineLevel="1" x14ac:dyDescent="0.25">
      <c r="A914" s="133"/>
      <c r="B914" s="158" t="s">
        <v>10</v>
      </c>
      <c r="C914" s="153"/>
      <c r="D914" s="272"/>
      <c r="E914" s="272"/>
      <c r="F914" s="272"/>
      <c r="G914" s="272"/>
      <c r="H914" s="272"/>
      <c r="I914" s="464"/>
      <c r="J914" s="201" t="e">
        <f t="shared" ref="J914" si="1290">I914/H914</f>
        <v>#DIV/0!</v>
      </c>
      <c r="K914" s="464"/>
      <c r="L914" s="154" t="e">
        <f t="shared" ref="L914" si="1291">K914/H914</f>
        <v>#DIV/0!</v>
      </c>
      <c r="M914" s="154" t="e">
        <f t="shared" si="1254"/>
        <v>#DIV/0!</v>
      </c>
      <c r="N914" s="272">
        <f t="shared" ref="N914:N916" si="1292">H914</f>
        <v>0</v>
      </c>
      <c r="O914" s="272">
        <f t="shared" ref="O914:O918" si="1293">H914-N914</f>
        <v>0</v>
      </c>
      <c r="P914" s="154" t="e">
        <f t="shared" si="1280"/>
        <v>#DIV/0!</v>
      </c>
      <c r="Q914" s="272"/>
      <c r="R914" s="272"/>
      <c r="S914" s="569"/>
      <c r="T914" s="38" t="b">
        <f t="shared" si="1260"/>
        <v>1</v>
      </c>
      <c r="CJ914" s="38" t="b">
        <f t="shared" si="1239"/>
        <v>1</v>
      </c>
      <c r="CT914" s="182">
        <f t="shared" si="1240"/>
        <v>0</v>
      </c>
      <c r="CU914" s="38" t="b">
        <f t="shared" si="1241"/>
        <v>1</v>
      </c>
    </row>
    <row r="915" spans="1:99" s="247" customFormat="1" outlineLevel="1" x14ac:dyDescent="0.25">
      <c r="A915" s="133"/>
      <c r="B915" s="158" t="s">
        <v>8</v>
      </c>
      <c r="C915" s="153"/>
      <c r="D915" s="272"/>
      <c r="E915" s="272"/>
      <c r="F915" s="272"/>
      <c r="G915" s="272">
        <v>11028.5</v>
      </c>
      <c r="H915" s="272">
        <v>11028.5</v>
      </c>
      <c r="I915" s="272"/>
      <c r="J915" s="169">
        <f>I915/H915</f>
        <v>0</v>
      </c>
      <c r="K915" s="272"/>
      <c r="L915" s="150">
        <f>K915/H915</f>
        <v>0</v>
      </c>
      <c r="M915" s="154" t="e">
        <f t="shared" si="1254"/>
        <v>#DIV/0!</v>
      </c>
      <c r="N915" s="272">
        <f>H915</f>
        <v>11028.5</v>
      </c>
      <c r="O915" s="272">
        <f t="shared" si="1293"/>
        <v>0</v>
      </c>
      <c r="P915" s="150">
        <f t="shared" si="1280"/>
        <v>1</v>
      </c>
      <c r="Q915" s="272"/>
      <c r="R915" s="272"/>
      <c r="S915" s="569"/>
      <c r="T915" s="38" t="b">
        <f t="shared" si="1260"/>
        <v>0</v>
      </c>
      <c r="CJ915" s="38" t="b">
        <f t="shared" si="1239"/>
        <v>1</v>
      </c>
      <c r="CT915" s="182">
        <f t="shared" si="1240"/>
        <v>11028.5</v>
      </c>
      <c r="CU915" s="38" t="b">
        <f t="shared" si="1241"/>
        <v>1</v>
      </c>
    </row>
    <row r="916" spans="1:99" s="247" customFormat="1" outlineLevel="1" x14ac:dyDescent="0.25">
      <c r="A916" s="133"/>
      <c r="B916" s="158" t="s">
        <v>19</v>
      </c>
      <c r="C916" s="153"/>
      <c r="D916" s="272"/>
      <c r="E916" s="272"/>
      <c r="F916" s="272"/>
      <c r="G916" s="272">
        <v>437.49</v>
      </c>
      <c r="H916" s="272">
        <v>437.49</v>
      </c>
      <c r="I916" s="272"/>
      <c r="J916" s="169">
        <f t="shared" ref="J916:J918" si="1294">I916/H916</f>
        <v>0</v>
      </c>
      <c r="K916" s="272">
        <f>I916</f>
        <v>0</v>
      </c>
      <c r="L916" s="150">
        <f t="shared" ref="L916:L918" si="1295">K916/H916</f>
        <v>0</v>
      </c>
      <c r="M916" s="154" t="e">
        <f t="shared" si="1254"/>
        <v>#DIV/0!</v>
      </c>
      <c r="N916" s="272">
        <f t="shared" si="1292"/>
        <v>437.49</v>
      </c>
      <c r="O916" s="272">
        <f t="shared" si="1293"/>
        <v>0</v>
      </c>
      <c r="P916" s="150">
        <f t="shared" si="1280"/>
        <v>1</v>
      </c>
      <c r="Q916" s="272"/>
      <c r="R916" s="272"/>
      <c r="S916" s="569"/>
      <c r="T916" s="38" t="b">
        <f t="shared" si="1260"/>
        <v>0</v>
      </c>
      <c r="CJ916" s="38" t="b">
        <f t="shared" si="1239"/>
        <v>1</v>
      </c>
      <c r="CT916" s="182">
        <f t="shared" si="1240"/>
        <v>437.49</v>
      </c>
      <c r="CU916" s="38" t="b">
        <f t="shared" si="1241"/>
        <v>1</v>
      </c>
    </row>
    <row r="917" spans="1:99" s="247" customFormat="1" outlineLevel="1" x14ac:dyDescent="0.25">
      <c r="A917" s="133"/>
      <c r="B917" s="153" t="s">
        <v>22</v>
      </c>
      <c r="C917" s="153"/>
      <c r="D917" s="272"/>
      <c r="E917" s="272"/>
      <c r="F917" s="272"/>
      <c r="G917" s="272"/>
      <c r="H917" s="272"/>
      <c r="I917" s="464"/>
      <c r="J917" s="201" t="e">
        <f t="shared" si="1294"/>
        <v>#DIV/0!</v>
      </c>
      <c r="K917" s="171"/>
      <c r="L917" s="154" t="e">
        <f t="shared" si="1295"/>
        <v>#DIV/0!</v>
      </c>
      <c r="M917" s="154" t="e">
        <f t="shared" si="1254"/>
        <v>#DIV/0!</v>
      </c>
      <c r="N917" s="171"/>
      <c r="O917" s="272">
        <f t="shared" si="1293"/>
        <v>0</v>
      </c>
      <c r="P917" s="154" t="e">
        <f t="shared" si="1280"/>
        <v>#DIV/0!</v>
      </c>
      <c r="Q917" s="272"/>
      <c r="R917" s="272"/>
      <c r="S917" s="569"/>
      <c r="T917" s="38" t="b">
        <f t="shared" si="1260"/>
        <v>1</v>
      </c>
      <c r="CJ917" s="38" t="b">
        <f t="shared" si="1239"/>
        <v>1</v>
      </c>
      <c r="CT917" s="182">
        <f t="shared" si="1240"/>
        <v>0</v>
      </c>
      <c r="CU917" s="38" t="b">
        <f t="shared" si="1241"/>
        <v>1</v>
      </c>
    </row>
    <row r="918" spans="1:99" s="247" customFormat="1" outlineLevel="1" collapsed="1" x14ac:dyDescent="0.25">
      <c r="A918" s="135"/>
      <c r="B918" s="158" t="s">
        <v>11</v>
      </c>
      <c r="C918" s="153"/>
      <c r="D918" s="272"/>
      <c r="E918" s="272"/>
      <c r="F918" s="272"/>
      <c r="G918" s="272"/>
      <c r="H918" s="272"/>
      <c r="I918" s="464"/>
      <c r="J918" s="201" t="e">
        <f t="shared" si="1294"/>
        <v>#DIV/0!</v>
      </c>
      <c r="K918" s="171"/>
      <c r="L918" s="154" t="e">
        <f t="shared" si="1295"/>
        <v>#DIV/0!</v>
      </c>
      <c r="M918" s="154" t="e">
        <f t="shared" si="1254"/>
        <v>#DIV/0!</v>
      </c>
      <c r="N918" s="171"/>
      <c r="O918" s="272">
        <f t="shared" si="1293"/>
        <v>0</v>
      </c>
      <c r="P918" s="154" t="e">
        <f t="shared" si="1280"/>
        <v>#DIV/0!</v>
      </c>
      <c r="Q918" s="272"/>
      <c r="R918" s="272"/>
      <c r="S918" s="570"/>
      <c r="T918" s="38" t="b">
        <f t="shared" si="1260"/>
        <v>1</v>
      </c>
      <c r="CJ918" s="38" t="b">
        <f t="shared" si="1239"/>
        <v>1</v>
      </c>
      <c r="CT918" s="182">
        <f t="shared" si="1240"/>
        <v>0</v>
      </c>
      <c r="CU918" s="38" t="b">
        <f t="shared" si="1241"/>
        <v>1</v>
      </c>
    </row>
    <row r="919" spans="1:99" s="42" customFormat="1" ht="46.5" x14ac:dyDescent="0.25">
      <c r="A919" s="132" t="s">
        <v>198</v>
      </c>
      <c r="B919" s="462" t="s">
        <v>292</v>
      </c>
      <c r="C919" s="155" t="s">
        <v>17</v>
      </c>
      <c r="D919" s="465" t="e">
        <f>D920+D921+D922+D923+#REF!+D924</f>
        <v>#REF!</v>
      </c>
      <c r="E919" s="465" t="e">
        <f>E920+E921+E922+E923+#REF!+E924</f>
        <v>#REF!</v>
      </c>
      <c r="F919" s="465" t="e">
        <f>F920+F921+F922+F923+#REF!+F924</f>
        <v>#REF!</v>
      </c>
      <c r="G919" s="271">
        <f>SUM(G920:G924)</f>
        <v>40250.74</v>
      </c>
      <c r="H919" s="271">
        <f t="shared" ref="H919:I919" si="1296">SUM(H920:H924)</f>
        <v>40250.74</v>
      </c>
      <c r="I919" s="271">
        <f t="shared" si="1296"/>
        <v>7734.49</v>
      </c>
      <c r="J919" s="463">
        <f>I919/H919</f>
        <v>0.19</v>
      </c>
      <c r="K919" s="271">
        <f t="shared" ref="K919" si="1297">SUM(K920:K924)</f>
        <v>7734.49</v>
      </c>
      <c r="L919" s="121">
        <f>K919/H919</f>
        <v>0.19</v>
      </c>
      <c r="M919" s="121">
        <f t="shared" si="1254"/>
        <v>1</v>
      </c>
      <c r="N919" s="271">
        <f t="shared" ref="N919:O919" si="1298">SUM(N920:N924)</f>
        <v>40250.74</v>
      </c>
      <c r="O919" s="397">
        <f t="shared" si="1298"/>
        <v>0</v>
      </c>
      <c r="P919" s="121">
        <f t="shared" si="1280"/>
        <v>1</v>
      </c>
      <c r="Q919" s="465"/>
      <c r="R919" s="465"/>
      <c r="S919" s="574" t="s">
        <v>455</v>
      </c>
      <c r="T919" s="38" t="b">
        <f t="shared" si="1260"/>
        <v>1</v>
      </c>
      <c r="CJ919" s="38" t="b">
        <f t="shared" si="1239"/>
        <v>1</v>
      </c>
      <c r="CT919" s="182">
        <f t="shared" si="1240"/>
        <v>40250.74</v>
      </c>
      <c r="CU919" s="38" t="b">
        <f t="shared" si="1241"/>
        <v>1</v>
      </c>
    </row>
    <row r="920" spans="1:99" s="247" customFormat="1" ht="33" customHeight="1" x14ac:dyDescent="0.25">
      <c r="A920" s="466"/>
      <c r="B920" s="158" t="s">
        <v>10</v>
      </c>
      <c r="C920" s="467"/>
      <c r="D920" s="397"/>
      <c r="E920" s="397"/>
      <c r="F920" s="397"/>
      <c r="G920" s="397"/>
      <c r="H920" s="397"/>
      <c r="I920" s="272"/>
      <c r="J920" s="201" t="e">
        <f t="shared" ref="J920" si="1299">I920/H920</f>
        <v>#DIV/0!</v>
      </c>
      <c r="K920" s="397"/>
      <c r="L920" s="154" t="e">
        <f t="shared" ref="L920" si="1300">K920/H920</f>
        <v>#DIV/0!</v>
      </c>
      <c r="M920" s="154" t="e">
        <f t="shared" si="1254"/>
        <v>#DIV/0!</v>
      </c>
      <c r="N920" s="397"/>
      <c r="O920" s="397"/>
      <c r="P920" s="154" t="e">
        <f t="shared" si="1280"/>
        <v>#DIV/0!</v>
      </c>
      <c r="Q920" s="397"/>
      <c r="R920" s="397"/>
      <c r="S920" s="575"/>
      <c r="T920" s="38" t="b">
        <f t="shared" si="1260"/>
        <v>1</v>
      </c>
      <c r="CJ920" s="38" t="b">
        <f t="shared" si="1239"/>
        <v>1</v>
      </c>
      <c r="CT920" s="182">
        <f t="shared" si="1240"/>
        <v>0</v>
      </c>
      <c r="CU920" s="38" t="b">
        <f t="shared" si="1241"/>
        <v>1</v>
      </c>
    </row>
    <row r="921" spans="1:99" s="247" customFormat="1" ht="33" customHeight="1" x14ac:dyDescent="0.25">
      <c r="A921" s="466"/>
      <c r="B921" s="158" t="s">
        <v>8</v>
      </c>
      <c r="C921" s="467"/>
      <c r="D921" s="397"/>
      <c r="E921" s="397"/>
      <c r="F921" s="397"/>
      <c r="G921" s="272">
        <v>38238.199999999997</v>
      </c>
      <c r="H921" s="272">
        <v>38238.199999999997</v>
      </c>
      <c r="I921" s="272">
        <v>7394.74</v>
      </c>
      <c r="J921" s="169">
        <f>I921/H921</f>
        <v>0.19</v>
      </c>
      <c r="K921" s="272">
        <v>7394.74</v>
      </c>
      <c r="L921" s="150">
        <f>K921/H921</f>
        <v>0.19</v>
      </c>
      <c r="M921" s="150">
        <f t="shared" si="1254"/>
        <v>1</v>
      </c>
      <c r="N921" s="272">
        <f>H921</f>
        <v>38238.199999999997</v>
      </c>
      <c r="O921" s="397"/>
      <c r="P921" s="150">
        <f>N921/H921</f>
        <v>1</v>
      </c>
      <c r="Q921" s="397"/>
      <c r="R921" s="397"/>
      <c r="S921" s="575"/>
      <c r="T921" s="38" t="b">
        <f t="shared" si="1260"/>
        <v>1</v>
      </c>
      <c r="CJ921" s="38" t="b">
        <f t="shared" si="1239"/>
        <v>1</v>
      </c>
      <c r="CT921" s="182">
        <f t="shared" si="1240"/>
        <v>38238.199999999997</v>
      </c>
      <c r="CU921" s="38" t="b">
        <f t="shared" si="1241"/>
        <v>1</v>
      </c>
    </row>
    <row r="922" spans="1:99" s="247" customFormat="1" ht="33" customHeight="1" x14ac:dyDescent="0.25">
      <c r="A922" s="466"/>
      <c r="B922" s="158" t="s">
        <v>19</v>
      </c>
      <c r="C922" s="467"/>
      <c r="D922" s="397"/>
      <c r="E922" s="397"/>
      <c r="F922" s="397"/>
      <c r="G922" s="272">
        <v>2012.54</v>
      </c>
      <c r="H922" s="272">
        <v>2012.54</v>
      </c>
      <c r="I922" s="272">
        <v>339.75</v>
      </c>
      <c r="J922" s="169">
        <f t="shared" ref="J922:J924" si="1301">I922/H922</f>
        <v>0.17</v>
      </c>
      <c r="K922" s="272">
        <v>339.75</v>
      </c>
      <c r="L922" s="150">
        <f t="shared" ref="L922:L924" si="1302">K922/H922</f>
        <v>0.17</v>
      </c>
      <c r="M922" s="150">
        <f t="shared" si="1254"/>
        <v>1</v>
      </c>
      <c r="N922" s="272">
        <f>H922</f>
        <v>2012.54</v>
      </c>
      <c r="O922" s="397"/>
      <c r="P922" s="150">
        <f>N922/H922</f>
        <v>1</v>
      </c>
      <c r="Q922" s="397"/>
      <c r="R922" s="397"/>
      <c r="S922" s="575"/>
      <c r="T922" s="38" t="b">
        <f t="shared" si="1260"/>
        <v>1</v>
      </c>
      <c r="CJ922" s="38" t="b">
        <f t="shared" si="1239"/>
        <v>1</v>
      </c>
      <c r="CT922" s="182">
        <f t="shared" si="1240"/>
        <v>2012.54</v>
      </c>
      <c r="CU922" s="38" t="b">
        <f t="shared" si="1241"/>
        <v>1</v>
      </c>
    </row>
    <row r="923" spans="1:99" s="247" customFormat="1" ht="33" customHeight="1" x14ac:dyDescent="0.25">
      <c r="A923" s="466"/>
      <c r="B923" s="153" t="s">
        <v>22</v>
      </c>
      <c r="C923" s="467"/>
      <c r="D923" s="397"/>
      <c r="E923" s="397"/>
      <c r="F923" s="397"/>
      <c r="G923" s="397"/>
      <c r="H923" s="397"/>
      <c r="I923" s="397"/>
      <c r="J923" s="201" t="e">
        <f t="shared" si="1301"/>
        <v>#DIV/0!</v>
      </c>
      <c r="K923" s="397"/>
      <c r="L923" s="154" t="e">
        <f t="shared" si="1302"/>
        <v>#DIV/0!</v>
      </c>
      <c r="M923" s="154" t="e">
        <f t="shared" si="1254"/>
        <v>#DIV/0!</v>
      </c>
      <c r="N923" s="397"/>
      <c r="O923" s="397"/>
      <c r="P923" s="154" t="e">
        <f>N923/H923</f>
        <v>#DIV/0!</v>
      </c>
      <c r="Q923" s="397"/>
      <c r="R923" s="397"/>
      <c r="S923" s="575"/>
      <c r="T923" s="38" t="b">
        <f t="shared" si="1260"/>
        <v>1</v>
      </c>
      <c r="CJ923" s="38" t="b">
        <f t="shared" si="1239"/>
        <v>1</v>
      </c>
      <c r="CT923" s="182">
        <f t="shared" si="1240"/>
        <v>0</v>
      </c>
      <c r="CU923" s="38" t="b">
        <f t="shared" si="1241"/>
        <v>1</v>
      </c>
    </row>
    <row r="924" spans="1:99" s="247" customFormat="1" ht="33" customHeight="1" x14ac:dyDescent="0.25">
      <c r="A924" s="468"/>
      <c r="B924" s="158" t="s">
        <v>11</v>
      </c>
      <c r="C924" s="467"/>
      <c r="D924" s="397"/>
      <c r="E924" s="397"/>
      <c r="F924" s="397"/>
      <c r="G924" s="397"/>
      <c r="H924" s="397"/>
      <c r="I924" s="397"/>
      <c r="J924" s="201" t="e">
        <f t="shared" si="1301"/>
        <v>#DIV/0!</v>
      </c>
      <c r="K924" s="397"/>
      <c r="L924" s="154" t="e">
        <f t="shared" si="1302"/>
        <v>#DIV/0!</v>
      </c>
      <c r="M924" s="154" t="e">
        <f t="shared" si="1254"/>
        <v>#DIV/0!</v>
      </c>
      <c r="N924" s="397"/>
      <c r="O924" s="397"/>
      <c r="P924" s="154" t="e">
        <f>N924/H924</f>
        <v>#DIV/0!</v>
      </c>
      <c r="Q924" s="397"/>
      <c r="R924" s="397"/>
      <c r="S924" s="576"/>
      <c r="T924" s="38" t="b">
        <f t="shared" si="1260"/>
        <v>1</v>
      </c>
      <c r="CJ924" s="38" t="b">
        <f t="shared" si="1239"/>
        <v>1</v>
      </c>
      <c r="CT924" s="182">
        <f t="shared" si="1240"/>
        <v>0</v>
      </c>
      <c r="CU924" s="38" t="b">
        <f t="shared" si="1241"/>
        <v>1</v>
      </c>
    </row>
    <row r="925" spans="1:99" s="42" customFormat="1" ht="112.5" x14ac:dyDescent="0.25">
      <c r="A925" s="261" t="s">
        <v>81</v>
      </c>
      <c r="B925" s="45" t="s">
        <v>348</v>
      </c>
      <c r="C925" s="45" t="s">
        <v>9</v>
      </c>
      <c r="D925" s="46"/>
      <c r="E925" s="46"/>
      <c r="F925" s="46"/>
      <c r="G925" s="46"/>
      <c r="H925" s="46"/>
      <c r="I925" s="46"/>
      <c r="J925" s="113"/>
      <c r="K925" s="216"/>
      <c r="L925" s="112"/>
      <c r="M925" s="112"/>
      <c r="N925" s="112"/>
      <c r="O925" s="112"/>
      <c r="P925" s="112"/>
      <c r="Q925" s="336"/>
      <c r="R925" s="336"/>
      <c r="S925" s="592" t="s">
        <v>61</v>
      </c>
      <c r="T925" s="280" t="b">
        <f t="shared" si="1260"/>
        <v>1</v>
      </c>
      <c r="CG925" s="187" t="s">
        <v>113</v>
      </c>
      <c r="CJ925" s="38" t="b">
        <f t="shared" ref="CJ925:CJ954" si="1303">N925+O925=H925</f>
        <v>1</v>
      </c>
      <c r="CT925" s="263">
        <f t="shared" ref="CT925:CT954" si="1304">N925+O925</f>
        <v>0</v>
      </c>
      <c r="CU925" s="25" t="b">
        <f t="shared" ref="CU925:CU954" si="1305">CT925=H925</f>
        <v>1</v>
      </c>
    </row>
    <row r="926" spans="1:99" s="15" customFormat="1" x14ac:dyDescent="0.25">
      <c r="A926" s="254"/>
      <c r="B926" s="62" t="s">
        <v>10</v>
      </c>
      <c r="C926" s="50"/>
      <c r="D926" s="46"/>
      <c r="E926" s="46"/>
      <c r="F926" s="46"/>
      <c r="G926" s="277"/>
      <c r="H926" s="84"/>
      <c r="I926" s="84"/>
      <c r="J926" s="207"/>
      <c r="K926" s="217"/>
      <c r="L926" s="209"/>
      <c r="M926" s="209"/>
      <c r="N926" s="209"/>
      <c r="O926" s="209"/>
      <c r="P926" s="209"/>
      <c r="Q926" s="321"/>
      <c r="R926" s="321"/>
      <c r="S926" s="593"/>
      <c r="T926" s="280" t="b">
        <f t="shared" si="1260"/>
        <v>1</v>
      </c>
      <c r="CG926" s="38"/>
      <c r="CJ926" s="38" t="b">
        <f t="shared" si="1303"/>
        <v>1</v>
      </c>
      <c r="CT926" s="263">
        <f t="shared" si="1304"/>
        <v>0</v>
      </c>
      <c r="CU926" s="25" t="b">
        <f t="shared" si="1305"/>
        <v>1</v>
      </c>
    </row>
    <row r="927" spans="1:99" s="15" customFormat="1" x14ac:dyDescent="0.25">
      <c r="A927" s="63"/>
      <c r="B927" s="64" t="s">
        <v>8</v>
      </c>
      <c r="C927" s="58"/>
      <c r="D927" s="65"/>
      <c r="E927" s="65"/>
      <c r="F927" s="65"/>
      <c r="G927" s="84"/>
      <c r="H927" s="84"/>
      <c r="I927" s="84"/>
      <c r="J927" s="207"/>
      <c r="K927" s="217"/>
      <c r="L927" s="209"/>
      <c r="M927" s="209"/>
      <c r="N927" s="209"/>
      <c r="O927" s="209"/>
      <c r="P927" s="209"/>
      <c r="Q927" s="321"/>
      <c r="R927" s="321"/>
      <c r="S927" s="593"/>
      <c r="T927" s="280" t="b">
        <f t="shared" si="1260"/>
        <v>1</v>
      </c>
      <c r="CG927" s="38"/>
      <c r="CJ927" s="38" t="b">
        <f t="shared" si="1303"/>
        <v>1</v>
      </c>
      <c r="CT927" s="263">
        <f t="shared" si="1304"/>
        <v>0</v>
      </c>
      <c r="CU927" s="25" t="b">
        <f t="shared" si="1305"/>
        <v>1</v>
      </c>
    </row>
    <row r="928" spans="1:99" s="15" customFormat="1" x14ac:dyDescent="0.25">
      <c r="A928" s="63"/>
      <c r="B928" s="62" t="s">
        <v>19</v>
      </c>
      <c r="C928" s="50"/>
      <c r="D928" s="46"/>
      <c r="E928" s="46"/>
      <c r="F928" s="46"/>
      <c r="G928" s="84"/>
      <c r="H928" s="84"/>
      <c r="I928" s="84"/>
      <c r="J928" s="208"/>
      <c r="K928" s="217"/>
      <c r="L928" s="209"/>
      <c r="M928" s="209"/>
      <c r="N928" s="209"/>
      <c r="O928" s="209"/>
      <c r="P928" s="209"/>
      <c r="Q928" s="321"/>
      <c r="R928" s="321"/>
      <c r="S928" s="593"/>
      <c r="T928" s="280" t="b">
        <f t="shared" si="1260"/>
        <v>1</v>
      </c>
      <c r="CG928" s="204"/>
      <c r="CJ928" s="38" t="b">
        <f t="shared" si="1303"/>
        <v>1</v>
      </c>
      <c r="CT928" s="263">
        <f t="shared" si="1304"/>
        <v>0</v>
      </c>
      <c r="CU928" s="25" t="b">
        <f t="shared" si="1305"/>
        <v>1</v>
      </c>
    </row>
    <row r="929" spans="1:99" s="15" customFormat="1" x14ac:dyDescent="0.25">
      <c r="A929" s="63"/>
      <c r="B929" s="62" t="s">
        <v>22</v>
      </c>
      <c r="C929" s="50"/>
      <c r="D929" s="24"/>
      <c r="E929" s="24"/>
      <c r="F929" s="24"/>
      <c r="G929" s="84"/>
      <c r="H929" s="84"/>
      <c r="I929" s="84"/>
      <c r="J929" s="166"/>
      <c r="K929" s="217"/>
      <c r="L929" s="209"/>
      <c r="M929" s="209"/>
      <c r="N929" s="209"/>
      <c r="O929" s="209"/>
      <c r="P929" s="209"/>
      <c r="Q929" s="337"/>
      <c r="R929" s="337"/>
      <c r="S929" s="593"/>
      <c r="T929" s="280" t="b">
        <f t="shared" si="1260"/>
        <v>1</v>
      </c>
      <c r="CG929" s="204"/>
      <c r="CJ929" s="38" t="b">
        <f t="shared" si="1303"/>
        <v>1</v>
      </c>
      <c r="CT929" s="263">
        <f t="shared" si="1304"/>
        <v>0</v>
      </c>
      <c r="CU929" s="25" t="b">
        <f t="shared" si="1305"/>
        <v>1</v>
      </c>
    </row>
    <row r="930" spans="1:99" s="15" customFormat="1" x14ac:dyDescent="0.25">
      <c r="A930" s="68"/>
      <c r="B930" s="62" t="s">
        <v>11</v>
      </c>
      <c r="C930" s="50"/>
      <c r="D930" s="24"/>
      <c r="E930" s="24"/>
      <c r="F930" s="24"/>
      <c r="G930" s="84"/>
      <c r="H930" s="84"/>
      <c r="I930" s="84"/>
      <c r="J930" s="87"/>
      <c r="K930" s="217"/>
      <c r="L930" s="209"/>
      <c r="M930" s="209"/>
      <c r="N930" s="209"/>
      <c r="O930" s="209"/>
      <c r="P930" s="209"/>
      <c r="Q930" s="311"/>
      <c r="R930" s="311"/>
      <c r="S930" s="594"/>
      <c r="T930" s="280" t="b">
        <f t="shared" si="1260"/>
        <v>1</v>
      </c>
      <c r="CG930" s="204"/>
      <c r="CJ930" s="38" t="b">
        <f t="shared" si="1303"/>
        <v>1</v>
      </c>
      <c r="CT930" s="263">
        <f t="shared" si="1304"/>
        <v>0</v>
      </c>
      <c r="CU930" s="25" t="b">
        <f t="shared" si="1305"/>
        <v>1</v>
      </c>
    </row>
    <row r="931" spans="1:99" s="14" customFormat="1" ht="112.5" x14ac:dyDescent="0.25">
      <c r="A931" s="245" t="s">
        <v>49</v>
      </c>
      <c r="B931" s="45" t="s">
        <v>349</v>
      </c>
      <c r="C931" s="45" t="s">
        <v>9</v>
      </c>
      <c r="D931" s="46"/>
      <c r="E931" s="46"/>
      <c r="F931" s="46"/>
      <c r="G931" s="46"/>
      <c r="H931" s="46"/>
      <c r="I931" s="46"/>
      <c r="J931" s="113"/>
      <c r="K931" s="216"/>
      <c r="L931" s="112"/>
      <c r="M931" s="112"/>
      <c r="N931" s="112"/>
      <c r="O931" s="112"/>
      <c r="P931" s="112"/>
      <c r="Q931" s="336"/>
      <c r="R931" s="336"/>
      <c r="S931" s="592" t="s">
        <v>61</v>
      </c>
      <c r="T931" s="280" t="b">
        <f t="shared" si="1260"/>
        <v>1</v>
      </c>
      <c r="CG931" s="187" t="s">
        <v>113</v>
      </c>
      <c r="CJ931" s="38" t="b">
        <f t="shared" si="1303"/>
        <v>1</v>
      </c>
      <c r="CT931" s="263">
        <f t="shared" si="1304"/>
        <v>0</v>
      </c>
      <c r="CU931" s="25" t="b">
        <f t="shared" si="1305"/>
        <v>1</v>
      </c>
    </row>
    <row r="932" spans="1:99" s="15" customFormat="1" x14ac:dyDescent="0.25">
      <c r="A932" s="246"/>
      <c r="B932" s="62" t="s">
        <v>10</v>
      </c>
      <c r="C932" s="50"/>
      <c r="D932" s="46"/>
      <c r="E932" s="46"/>
      <c r="F932" s="46"/>
      <c r="G932" s="277"/>
      <c r="H932" s="84"/>
      <c r="I932" s="84"/>
      <c r="J932" s="207"/>
      <c r="K932" s="217"/>
      <c r="L932" s="209"/>
      <c r="M932" s="209"/>
      <c r="N932" s="209"/>
      <c r="O932" s="209"/>
      <c r="P932" s="209"/>
      <c r="Q932" s="321"/>
      <c r="R932" s="321"/>
      <c r="S932" s="593"/>
      <c r="T932" s="280" t="b">
        <f t="shared" si="1260"/>
        <v>1</v>
      </c>
      <c r="CG932" s="38"/>
      <c r="CJ932" s="38" t="b">
        <f t="shared" si="1303"/>
        <v>1</v>
      </c>
      <c r="CT932" s="263">
        <f t="shared" si="1304"/>
        <v>0</v>
      </c>
      <c r="CU932" s="25" t="b">
        <f t="shared" si="1305"/>
        <v>1</v>
      </c>
    </row>
    <row r="933" spans="1:99" s="15" customFormat="1" x14ac:dyDescent="0.25">
      <c r="A933" s="63"/>
      <c r="B933" s="64" t="s">
        <v>8</v>
      </c>
      <c r="C933" s="58"/>
      <c r="D933" s="65"/>
      <c r="E933" s="65"/>
      <c r="F933" s="65"/>
      <c r="G933" s="84"/>
      <c r="H933" s="84"/>
      <c r="I933" s="84"/>
      <c r="J933" s="207"/>
      <c r="K933" s="217"/>
      <c r="L933" s="209"/>
      <c r="M933" s="209"/>
      <c r="N933" s="209"/>
      <c r="O933" s="209"/>
      <c r="P933" s="209"/>
      <c r="Q933" s="321"/>
      <c r="R933" s="321"/>
      <c r="S933" s="593"/>
      <c r="T933" s="280" t="b">
        <f t="shared" si="1260"/>
        <v>1</v>
      </c>
      <c r="CG933" s="38"/>
      <c r="CJ933" s="38" t="b">
        <f t="shared" si="1303"/>
        <v>1</v>
      </c>
      <c r="CT933" s="263">
        <f t="shared" si="1304"/>
        <v>0</v>
      </c>
      <c r="CU933" s="25" t="b">
        <f t="shared" si="1305"/>
        <v>1</v>
      </c>
    </row>
    <row r="934" spans="1:99" s="15" customFormat="1" x14ac:dyDescent="0.25">
      <c r="A934" s="63"/>
      <c r="B934" s="62" t="s">
        <v>19</v>
      </c>
      <c r="C934" s="50"/>
      <c r="D934" s="46"/>
      <c r="E934" s="46"/>
      <c r="F934" s="46"/>
      <c r="G934" s="84"/>
      <c r="H934" s="84"/>
      <c r="I934" s="84"/>
      <c r="J934" s="208"/>
      <c r="K934" s="217"/>
      <c r="L934" s="209"/>
      <c r="M934" s="209"/>
      <c r="N934" s="209"/>
      <c r="O934" s="209"/>
      <c r="P934" s="209"/>
      <c r="Q934" s="321"/>
      <c r="R934" s="321"/>
      <c r="S934" s="593"/>
      <c r="T934" s="280" t="b">
        <f t="shared" si="1260"/>
        <v>1</v>
      </c>
      <c r="CG934" s="184"/>
      <c r="CJ934" s="38" t="b">
        <f t="shared" si="1303"/>
        <v>1</v>
      </c>
      <c r="CT934" s="263">
        <f t="shared" si="1304"/>
        <v>0</v>
      </c>
      <c r="CU934" s="25" t="b">
        <f t="shared" si="1305"/>
        <v>1</v>
      </c>
    </row>
    <row r="935" spans="1:99" s="15" customFormat="1" x14ac:dyDescent="0.25">
      <c r="A935" s="63"/>
      <c r="B935" s="62" t="s">
        <v>22</v>
      </c>
      <c r="C935" s="50"/>
      <c r="D935" s="24"/>
      <c r="E935" s="24"/>
      <c r="F935" s="24"/>
      <c r="G935" s="84"/>
      <c r="H935" s="84"/>
      <c r="I935" s="84"/>
      <c r="J935" s="166"/>
      <c r="K935" s="217"/>
      <c r="L935" s="209"/>
      <c r="M935" s="209"/>
      <c r="N935" s="209"/>
      <c r="O935" s="209"/>
      <c r="P935" s="209"/>
      <c r="Q935" s="337"/>
      <c r="R935" s="337"/>
      <c r="S935" s="593"/>
      <c r="T935" s="280" t="b">
        <f t="shared" si="1260"/>
        <v>1</v>
      </c>
      <c r="CG935" s="184"/>
      <c r="CJ935" s="38" t="b">
        <f t="shared" si="1303"/>
        <v>1</v>
      </c>
      <c r="CT935" s="263">
        <f t="shared" si="1304"/>
        <v>0</v>
      </c>
      <c r="CU935" s="25" t="b">
        <f t="shared" si="1305"/>
        <v>1</v>
      </c>
    </row>
    <row r="936" spans="1:99" s="15" customFormat="1" x14ac:dyDescent="0.25">
      <c r="A936" s="68"/>
      <c r="B936" s="62" t="s">
        <v>11</v>
      </c>
      <c r="C936" s="50"/>
      <c r="D936" s="24"/>
      <c r="E936" s="24"/>
      <c r="F936" s="24"/>
      <c r="G936" s="84"/>
      <c r="H936" s="84"/>
      <c r="I936" s="84"/>
      <c r="J936" s="87"/>
      <c r="K936" s="217"/>
      <c r="L936" s="209"/>
      <c r="M936" s="209"/>
      <c r="N936" s="209"/>
      <c r="O936" s="209"/>
      <c r="P936" s="209"/>
      <c r="Q936" s="311"/>
      <c r="R936" s="311"/>
      <c r="S936" s="594"/>
      <c r="T936" s="280" t="b">
        <f t="shared" si="1260"/>
        <v>1</v>
      </c>
      <c r="CG936" s="184"/>
      <c r="CJ936" s="38" t="b">
        <f t="shared" si="1303"/>
        <v>1</v>
      </c>
      <c r="CT936" s="263">
        <f t="shared" si="1304"/>
        <v>0</v>
      </c>
      <c r="CU936" s="25" t="b">
        <f t="shared" si="1305"/>
        <v>1</v>
      </c>
    </row>
    <row r="937" spans="1:99" s="14" customFormat="1" ht="112.5" x14ac:dyDescent="0.25">
      <c r="A937" s="262" t="s">
        <v>353</v>
      </c>
      <c r="B937" s="45" t="s">
        <v>350</v>
      </c>
      <c r="C937" s="45" t="s">
        <v>9</v>
      </c>
      <c r="D937" s="46" t="e">
        <f>D939+D940+D941+#REF!+D942</f>
        <v>#REF!</v>
      </c>
      <c r="E937" s="46" t="e">
        <f>E939+E940+E941+#REF!+E942</f>
        <v>#REF!</v>
      </c>
      <c r="F937" s="46" t="e">
        <f>F939+F940+F941+#REF!+F942</f>
        <v>#REF!</v>
      </c>
      <c r="G937" s="46"/>
      <c r="H937" s="46"/>
      <c r="I937" s="47"/>
      <c r="J937" s="76"/>
      <c r="K937" s="46"/>
      <c r="L937" s="78"/>
      <c r="M937" s="78"/>
      <c r="N937" s="78"/>
      <c r="O937" s="78"/>
      <c r="P937" s="78"/>
      <c r="Q937" s="327"/>
      <c r="R937" s="327"/>
      <c r="S937" s="592" t="s">
        <v>61</v>
      </c>
      <c r="T937" s="280" t="b">
        <f t="shared" si="1260"/>
        <v>1</v>
      </c>
      <c r="CG937" s="42"/>
      <c r="CJ937" s="38" t="b">
        <f t="shared" si="1303"/>
        <v>1</v>
      </c>
      <c r="CT937" s="263">
        <f t="shared" si="1304"/>
        <v>0</v>
      </c>
      <c r="CU937" s="25" t="b">
        <f t="shared" si="1305"/>
        <v>1</v>
      </c>
    </row>
    <row r="938" spans="1:99" s="15" customFormat="1" x14ac:dyDescent="0.25">
      <c r="A938" s="59"/>
      <c r="B938" s="60" t="s">
        <v>10</v>
      </c>
      <c r="C938" s="50"/>
      <c r="D938" s="24"/>
      <c r="E938" s="24"/>
      <c r="F938" s="24"/>
      <c r="G938" s="269"/>
      <c r="H938" s="24"/>
      <c r="I938" s="24"/>
      <c r="J938" s="77"/>
      <c r="K938" s="24"/>
      <c r="L938" s="79"/>
      <c r="M938" s="79"/>
      <c r="N938" s="79"/>
      <c r="O938" s="79"/>
      <c r="P938" s="79"/>
      <c r="Q938" s="328"/>
      <c r="R938" s="328"/>
      <c r="S938" s="593"/>
      <c r="T938" s="280" t="b">
        <f t="shared" si="1260"/>
        <v>1</v>
      </c>
      <c r="CG938" s="204"/>
      <c r="CJ938" s="38" t="b">
        <f t="shared" si="1303"/>
        <v>1</v>
      </c>
      <c r="CT938" s="263">
        <f t="shared" si="1304"/>
        <v>0</v>
      </c>
      <c r="CU938" s="25" t="b">
        <f t="shared" si="1305"/>
        <v>1</v>
      </c>
    </row>
    <row r="939" spans="1:99" s="15" customFormat="1" x14ac:dyDescent="0.25">
      <c r="A939" s="59"/>
      <c r="B939" s="60" t="s">
        <v>8</v>
      </c>
      <c r="C939" s="50"/>
      <c r="D939" s="24" t="e">
        <f>D1630+#REF!</f>
        <v>#REF!</v>
      </c>
      <c r="E939" s="24" t="e">
        <f>E1630+#REF!</f>
        <v>#REF!</v>
      </c>
      <c r="F939" s="24" t="e">
        <f>F1630+#REF!</f>
        <v>#REF!</v>
      </c>
      <c r="G939" s="24"/>
      <c r="H939" s="24"/>
      <c r="I939" s="24"/>
      <c r="J939" s="77"/>
      <c r="K939" s="24"/>
      <c r="L939" s="79"/>
      <c r="M939" s="79"/>
      <c r="N939" s="79"/>
      <c r="O939" s="79"/>
      <c r="P939" s="79"/>
      <c r="Q939" s="328"/>
      <c r="R939" s="328"/>
      <c r="S939" s="593"/>
      <c r="T939" s="280" t="b">
        <f t="shared" si="1260"/>
        <v>1</v>
      </c>
      <c r="CG939" s="204"/>
      <c r="CJ939" s="38" t="b">
        <f t="shared" si="1303"/>
        <v>1</v>
      </c>
      <c r="CT939" s="263">
        <f t="shared" si="1304"/>
        <v>0</v>
      </c>
      <c r="CU939" s="25" t="b">
        <f t="shared" si="1305"/>
        <v>1</v>
      </c>
    </row>
    <row r="940" spans="1:99" s="15" customFormat="1" x14ac:dyDescent="0.25">
      <c r="A940" s="59"/>
      <c r="B940" s="60" t="s">
        <v>19</v>
      </c>
      <c r="C940" s="50"/>
      <c r="D940" s="24"/>
      <c r="E940" s="24"/>
      <c r="F940" s="24"/>
      <c r="G940" s="24"/>
      <c r="H940" s="24"/>
      <c r="I940" s="24"/>
      <c r="J940" s="77"/>
      <c r="K940" s="24"/>
      <c r="L940" s="79"/>
      <c r="M940" s="79"/>
      <c r="N940" s="79"/>
      <c r="O940" s="79"/>
      <c r="P940" s="79"/>
      <c r="Q940" s="328"/>
      <c r="R940" s="328"/>
      <c r="S940" s="593"/>
      <c r="T940" s="280" t="b">
        <f t="shared" si="1260"/>
        <v>1</v>
      </c>
      <c r="CG940" s="204"/>
      <c r="CJ940" s="38" t="b">
        <f t="shared" si="1303"/>
        <v>1</v>
      </c>
      <c r="CT940" s="263">
        <f t="shared" si="1304"/>
        <v>0</v>
      </c>
      <c r="CU940" s="25" t="b">
        <f t="shared" si="1305"/>
        <v>1</v>
      </c>
    </row>
    <row r="941" spans="1:99" s="15" customFormat="1" x14ac:dyDescent="0.25">
      <c r="A941" s="59"/>
      <c r="B941" s="50" t="s">
        <v>22</v>
      </c>
      <c r="C941" s="50"/>
      <c r="D941" s="24"/>
      <c r="E941" s="24"/>
      <c r="F941" s="24"/>
      <c r="G941" s="24"/>
      <c r="H941" s="24"/>
      <c r="I941" s="24"/>
      <c r="J941" s="77"/>
      <c r="K941" s="24"/>
      <c r="L941" s="79"/>
      <c r="M941" s="79"/>
      <c r="N941" s="79"/>
      <c r="O941" s="79"/>
      <c r="P941" s="79"/>
      <c r="Q941" s="328"/>
      <c r="R941" s="328"/>
      <c r="S941" s="593"/>
      <c r="T941" s="280" t="b">
        <f t="shared" si="1260"/>
        <v>1</v>
      </c>
      <c r="CG941" s="204"/>
      <c r="CJ941" s="38" t="b">
        <f t="shared" si="1303"/>
        <v>1</v>
      </c>
      <c r="CT941" s="263">
        <f t="shared" si="1304"/>
        <v>0</v>
      </c>
      <c r="CU941" s="25" t="b">
        <f t="shared" si="1305"/>
        <v>1</v>
      </c>
    </row>
    <row r="942" spans="1:99" s="15" customFormat="1" x14ac:dyDescent="0.25">
      <c r="A942" s="61"/>
      <c r="B942" s="60" t="s">
        <v>11</v>
      </c>
      <c r="C942" s="50"/>
      <c r="D942" s="24"/>
      <c r="E942" s="24"/>
      <c r="F942" s="24"/>
      <c r="G942" s="24"/>
      <c r="H942" s="24"/>
      <c r="I942" s="24"/>
      <c r="J942" s="77"/>
      <c r="K942" s="24"/>
      <c r="L942" s="79"/>
      <c r="M942" s="79"/>
      <c r="N942" s="79"/>
      <c r="O942" s="79"/>
      <c r="P942" s="79"/>
      <c r="Q942" s="310"/>
      <c r="R942" s="310"/>
      <c r="S942" s="594"/>
      <c r="T942" s="280" t="b">
        <f t="shared" si="1260"/>
        <v>1</v>
      </c>
      <c r="CG942" s="204"/>
      <c r="CJ942" s="38" t="b">
        <f t="shared" si="1303"/>
        <v>1</v>
      </c>
      <c r="CT942" s="263">
        <f t="shared" si="1304"/>
        <v>0</v>
      </c>
      <c r="CU942" s="25" t="b">
        <f t="shared" si="1305"/>
        <v>1</v>
      </c>
    </row>
    <row r="943" spans="1:99" ht="117.75" customHeight="1" x14ac:dyDescent="0.35">
      <c r="A943" s="205" t="s">
        <v>172</v>
      </c>
      <c r="B943" s="45" t="s">
        <v>351</v>
      </c>
      <c r="C943" s="45" t="s">
        <v>9</v>
      </c>
      <c r="D943" s="46" t="e">
        <f>D945+D946+D947+#REF!+D948</f>
        <v>#REF!</v>
      </c>
      <c r="E943" s="46" t="e">
        <f>E945+E946+E947+#REF!+E948</f>
        <v>#REF!</v>
      </c>
      <c r="F943" s="46" t="e">
        <f>F945+F946+F947+#REF!+F948</f>
        <v>#REF!</v>
      </c>
      <c r="G943" s="46"/>
      <c r="H943" s="46"/>
      <c r="I943" s="47"/>
      <c r="J943" s="76"/>
      <c r="K943" s="46"/>
      <c r="L943" s="78"/>
      <c r="M943" s="78"/>
      <c r="N943" s="78"/>
      <c r="O943" s="78"/>
      <c r="P943" s="78"/>
      <c r="Q943" s="327"/>
      <c r="R943" s="327"/>
      <c r="S943" s="592" t="s">
        <v>61</v>
      </c>
      <c r="T943" s="280" t="b">
        <f t="shared" si="1260"/>
        <v>1</v>
      </c>
      <c r="CJ943" s="38" t="b">
        <f t="shared" si="1303"/>
        <v>1</v>
      </c>
      <c r="CT943" s="263">
        <f t="shared" si="1304"/>
        <v>0</v>
      </c>
      <c r="CU943" s="25" t="b">
        <f t="shared" si="1305"/>
        <v>1</v>
      </c>
    </row>
    <row r="944" spans="1:99" x14ac:dyDescent="0.35">
      <c r="A944" s="59"/>
      <c r="B944" s="60" t="s">
        <v>10</v>
      </c>
      <c r="C944" s="50"/>
      <c r="D944" s="24"/>
      <c r="E944" s="24"/>
      <c r="F944" s="24"/>
      <c r="G944" s="269"/>
      <c r="H944" s="24"/>
      <c r="I944" s="24"/>
      <c r="J944" s="77"/>
      <c r="K944" s="24"/>
      <c r="L944" s="79"/>
      <c r="M944" s="79"/>
      <c r="N944" s="79"/>
      <c r="O944" s="79"/>
      <c r="P944" s="79"/>
      <c r="Q944" s="328"/>
      <c r="R944" s="328"/>
      <c r="S944" s="593"/>
      <c r="T944" s="280" t="b">
        <f t="shared" si="1260"/>
        <v>1</v>
      </c>
      <c r="CJ944" s="38" t="b">
        <f t="shared" si="1303"/>
        <v>1</v>
      </c>
      <c r="CT944" s="263">
        <f t="shared" si="1304"/>
        <v>0</v>
      </c>
      <c r="CU944" s="25" t="b">
        <f t="shared" si="1305"/>
        <v>1</v>
      </c>
    </row>
    <row r="945" spans="1:99" x14ac:dyDescent="0.35">
      <c r="A945" s="59"/>
      <c r="B945" s="60" t="s">
        <v>8</v>
      </c>
      <c r="C945" s="50"/>
      <c r="D945" s="24" t="e">
        <f>D1636+#REF!</f>
        <v>#REF!</v>
      </c>
      <c r="E945" s="24" t="e">
        <f>E1636+#REF!</f>
        <v>#REF!</v>
      </c>
      <c r="F945" s="24" t="e">
        <f>F1636+#REF!</f>
        <v>#REF!</v>
      </c>
      <c r="G945" s="24"/>
      <c r="H945" s="24"/>
      <c r="I945" s="24"/>
      <c r="J945" s="77"/>
      <c r="K945" s="24"/>
      <c r="L945" s="79"/>
      <c r="M945" s="79"/>
      <c r="N945" s="79"/>
      <c r="O945" s="79"/>
      <c r="P945" s="79"/>
      <c r="Q945" s="328"/>
      <c r="R945" s="328"/>
      <c r="S945" s="593"/>
      <c r="T945" s="280" t="b">
        <f t="shared" si="1260"/>
        <v>1</v>
      </c>
      <c r="CJ945" s="38" t="b">
        <f t="shared" si="1303"/>
        <v>1</v>
      </c>
      <c r="CT945" s="263">
        <f t="shared" si="1304"/>
        <v>0</v>
      </c>
      <c r="CU945" s="25" t="b">
        <f t="shared" si="1305"/>
        <v>1</v>
      </c>
    </row>
    <row r="946" spans="1:99" x14ac:dyDescent="0.35">
      <c r="A946" s="59"/>
      <c r="B946" s="60" t="s">
        <v>19</v>
      </c>
      <c r="C946" s="50"/>
      <c r="D946" s="24"/>
      <c r="E946" s="24"/>
      <c r="F946" s="24"/>
      <c r="G946" s="24"/>
      <c r="H946" s="24"/>
      <c r="I946" s="24"/>
      <c r="J946" s="77"/>
      <c r="K946" s="24"/>
      <c r="L946" s="79"/>
      <c r="M946" s="79"/>
      <c r="N946" s="79"/>
      <c r="O946" s="79"/>
      <c r="P946" s="79"/>
      <c r="Q946" s="328"/>
      <c r="R946" s="328"/>
      <c r="S946" s="593"/>
      <c r="T946" s="280" t="b">
        <f t="shared" si="1260"/>
        <v>1</v>
      </c>
      <c r="CJ946" s="38" t="b">
        <f t="shared" si="1303"/>
        <v>1</v>
      </c>
      <c r="CT946" s="263">
        <f t="shared" si="1304"/>
        <v>0</v>
      </c>
      <c r="CU946" s="25" t="b">
        <f t="shared" si="1305"/>
        <v>1</v>
      </c>
    </row>
    <row r="947" spans="1:99" x14ac:dyDescent="0.35">
      <c r="A947" s="59"/>
      <c r="B947" s="50" t="s">
        <v>22</v>
      </c>
      <c r="C947" s="50"/>
      <c r="D947" s="24"/>
      <c r="E947" s="24"/>
      <c r="F947" s="24"/>
      <c r="G947" s="24"/>
      <c r="H947" s="24"/>
      <c r="I947" s="24"/>
      <c r="J947" s="77"/>
      <c r="K947" s="24"/>
      <c r="L947" s="79"/>
      <c r="M947" s="79"/>
      <c r="N947" s="79"/>
      <c r="O947" s="79"/>
      <c r="P947" s="79"/>
      <c r="Q947" s="328"/>
      <c r="R947" s="328"/>
      <c r="S947" s="593"/>
      <c r="T947" s="280" t="b">
        <f t="shared" si="1260"/>
        <v>1</v>
      </c>
      <c r="CJ947" s="38" t="b">
        <f t="shared" si="1303"/>
        <v>1</v>
      </c>
      <c r="CT947" s="263">
        <f t="shared" si="1304"/>
        <v>0</v>
      </c>
      <c r="CU947" s="25" t="b">
        <f t="shared" si="1305"/>
        <v>1</v>
      </c>
    </row>
    <row r="948" spans="1:99" x14ac:dyDescent="0.35">
      <c r="A948" s="61"/>
      <c r="B948" s="60" t="s">
        <v>11</v>
      </c>
      <c r="C948" s="50"/>
      <c r="D948" s="24"/>
      <c r="E948" s="24"/>
      <c r="F948" s="24"/>
      <c r="G948" s="24"/>
      <c r="H948" s="24"/>
      <c r="I948" s="24"/>
      <c r="J948" s="77"/>
      <c r="K948" s="24"/>
      <c r="L948" s="79"/>
      <c r="M948" s="79"/>
      <c r="N948" s="79"/>
      <c r="O948" s="79"/>
      <c r="P948" s="79"/>
      <c r="Q948" s="310"/>
      <c r="R948" s="310"/>
      <c r="S948" s="594"/>
      <c r="T948" s="280" t="b">
        <f t="shared" si="1260"/>
        <v>1</v>
      </c>
      <c r="CJ948" s="38" t="b">
        <f t="shared" si="1303"/>
        <v>1</v>
      </c>
      <c r="CT948" s="263">
        <f t="shared" si="1304"/>
        <v>0</v>
      </c>
      <c r="CU948" s="25" t="b">
        <f t="shared" si="1305"/>
        <v>1</v>
      </c>
    </row>
    <row r="949" spans="1:99" ht="135" x14ac:dyDescent="0.35">
      <c r="A949" s="242" t="s">
        <v>173</v>
      </c>
      <c r="B949" s="45" t="s">
        <v>352</v>
      </c>
      <c r="C949" s="45" t="s">
        <v>9</v>
      </c>
      <c r="D949" s="46" t="e">
        <f>D951+D952+D953+#REF!+D954</f>
        <v>#REF!</v>
      </c>
      <c r="E949" s="46" t="e">
        <f>E951+E952+E953+#REF!+E954</f>
        <v>#REF!</v>
      </c>
      <c r="F949" s="46" t="e">
        <f>F951+F952+F953+#REF!+F954</f>
        <v>#REF!</v>
      </c>
      <c r="G949" s="46"/>
      <c r="H949" s="46"/>
      <c r="I949" s="47"/>
      <c r="J949" s="76"/>
      <c r="K949" s="46"/>
      <c r="L949" s="78"/>
      <c r="M949" s="78"/>
      <c r="N949" s="78"/>
      <c r="O949" s="78"/>
      <c r="P949" s="78"/>
      <c r="Q949" s="327"/>
      <c r="R949" s="327"/>
      <c r="S949" s="592" t="s">
        <v>61</v>
      </c>
      <c r="T949" s="280" t="b">
        <f t="shared" si="1260"/>
        <v>1</v>
      </c>
      <c r="CJ949" s="38" t="b">
        <f t="shared" si="1303"/>
        <v>1</v>
      </c>
      <c r="CT949" s="263">
        <f t="shared" si="1304"/>
        <v>0</v>
      </c>
      <c r="CU949" s="25" t="b">
        <f t="shared" si="1305"/>
        <v>1</v>
      </c>
    </row>
    <row r="950" spans="1:99" x14ac:dyDescent="0.35">
      <c r="A950" s="59"/>
      <c r="B950" s="60" t="s">
        <v>10</v>
      </c>
      <c r="C950" s="50"/>
      <c r="D950" s="24"/>
      <c r="E950" s="24"/>
      <c r="F950" s="24"/>
      <c r="G950" s="269"/>
      <c r="H950" s="24"/>
      <c r="I950" s="24"/>
      <c r="J950" s="77"/>
      <c r="K950" s="24"/>
      <c r="L950" s="79"/>
      <c r="M950" s="79"/>
      <c r="N950" s="79"/>
      <c r="O950" s="79"/>
      <c r="P950" s="79"/>
      <c r="Q950" s="328"/>
      <c r="R950" s="328"/>
      <c r="S950" s="593"/>
      <c r="T950" s="280" t="b">
        <f t="shared" si="1260"/>
        <v>1</v>
      </c>
      <c r="CJ950" s="38" t="b">
        <f t="shared" si="1303"/>
        <v>1</v>
      </c>
      <c r="CT950" s="263">
        <f t="shared" si="1304"/>
        <v>0</v>
      </c>
      <c r="CU950" s="25" t="b">
        <f t="shared" si="1305"/>
        <v>1</v>
      </c>
    </row>
    <row r="951" spans="1:99" x14ac:dyDescent="0.35">
      <c r="A951" s="59"/>
      <c r="B951" s="60" t="s">
        <v>8</v>
      </c>
      <c r="C951" s="50"/>
      <c r="D951" s="24" t="e">
        <f>D1642+#REF!</f>
        <v>#REF!</v>
      </c>
      <c r="E951" s="24" t="e">
        <f>E1642+#REF!</f>
        <v>#REF!</v>
      </c>
      <c r="F951" s="24" t="e">
        <f>F1642+#REF!</f>
        <v>#REF!</v>
      </c>
      <c r="G951" s="24"/>
      <c r="H951" s="24"/>
      <c r="I951" s="24"/>
      <c r="J951" s="77"/>
      <c r="K951" s="24"/>
      <c r="L951" s="79"/>
      <c r="M951" s="79"/>
      <c r="N951" s="79"/>
      <c r="O951" s="79"/>
      <c r="P951" s="79"/>
      <c r="Q951" s="328"/>
      <c r="R951" s="328"/>
      <c r="S951" s="593"/>
      <c r="T951" s="280" t="b">
        <f t="shared" si="1260"/>
        <v>1</v>
      </c>
      <c r="CJ951" s="38" t="b">
        <f t="shared" si="1303"/>
        <v>1</v>
      </c>
      <c r="CT951" s="263">
        <f t="shared" si="1304"/>
        <v>0</v>
      </c>
      <c r="CU951" s="25" t="b">
        <f t="shared" si="1305"/>
        <v>1</v>
      </c>
    </row>
    <row r="952" spans="1:99" x14ac:dyDescent="0.35">
      <c r="A952" s="59"/>
      <c r="B952" s="60" t="s">
        <v>19</v>
      </c>
      <c r="C952" s="50"/>
      <c r="D952" s="24"/>
      <c r="E952" s="24"/>
      <c r="F952" s="24"/>
      <c r="G952" s="24"/>
      <c r="H952" s="24"/>
      <c r="I952" s="24"/>
      <c r="J952" s="77"/>
      <c r="K952" s="24"/>
      <c r="L952" s="79"/>
      <c r="M952" s="79"/>
      <c r="N952" s="79"/>
      <c r="O952" s="79"/>
      <c r="P952" s="79"/>
      <c r="Q952" s="328"/>
      <c r="R952" s="328"/>
      <c r="S952" s="593"/>
      <c r="T952" s="280" t="b">
        <f t="shared" si="1260"/>
        <v>1</v>
      </c>
      <c r="CJ952" s="38" t="b">
        <f t="shared" si="1303"/>
        <v>1</v>
      </c>
      <c r="CT952" s="263">
        <f t="shared" si="1304"/>
        <v>0</v>
      </c>
      <c r="CU952" s="25" t="b">
        <f t="shared" si="1305"/>
        <v>1</v>
      </c>
    </row>
    <row r="953" spans="1:99" x14ac:dyDescent="0.35">
      <c r="A953" s="59"/>
      <c r="B953" s="50" t="s">
        <v>22</v>
      </c>
      <c r="C953" s="50"/>
      <c r="D953" s="24"/>
      <c r="E953" s="24"/>
      <c r="F953" s="24"/>
      <c r="G953" s="24"/>
      <c r="H953" s="24"/>
      <c r="I953" s="24"/>
      <c r="J953" s="77"/>
      <c r="K953" s="24"/>
      <c r="L953" s="79"/>
      <c r="M953" s="79"/>
      <c r="N953" s="79"/>
      <c r="O953" s="79"/>
      <c r="P953" s="79"/>
      <c r="Q953" s="328"/>
      <c r="R953" s="328"/>
      <c r="S953" s="593"/>
      <c r="T953" s="280" t="b">
        <f t="shared" si="1260"/>
        <v>1</v>
      </c>
      <c r="CJ953" s="38" t="b">
        <f t="shared" si="1303"/>
        <v>1</v>
      </c>
      <c r="CT953" s="263">
        <f t="shared" si="1304"/>
        <v>0</v>
      </c>
      <c r="CU953" s="25" t="b">
        <f t="shared" si="1305"/>
        <v>1</v>
      </c>
    </row>
    <row r="954" spans="1:99" x14ac:dyDescent="0.35">
      <c r="A954" s="61"/>
      <c r="B954" s="60" t="s">
        <v>11</v>
      </c>
      <c r="C954" s="50"/>
      <c r="D954" s="24"/>
      <c r="E954" s="24"/>
      <c r="F954" s="24"/>
      <c r="G954" s="24"/>
      <c r="H954" s="24"/>
      <c r="I954" s="24"/>
      <c r="J954" s="77"/>
      <c r="K954" s="24"/>
      <c r="L954" s="79"/>
      <c r="M954" s="79"/>
      <c r="N954" s="79"/>
      <c r="O954" s="79"/>
      <c r="P954" s="79"/>
      <c r="Q954" s="310"/>
      <c r="R954" s="310"/>
      <c r="S954" s="594"/>
      <c r="T954" s="280" t="b">
        <f t="shared" si="1260"/>
        <v>1</v>
      </c>
      <c r="CJ954" s="38" t="b">
        <f t="shared" si="1303"/>
        <v>1</v>
      </c>
      <c r="CT954" s="263">
        <f t="shared" si="1304"/>
        <v>0</v>
      </c>
      <c r="CU954" s="25" t="b">
        <f t="shared" si="1305"/>
        <v>1</v>
      </c>
    </row>
    <row r="1162" spans="1:18" s="34" customFormat="1" x14ac:dyDescent="0.35">
      <c r="A1162" s="21"/>
      <c r="B1162" s="5"/>
      <c r="C1162" s="5"/>
      <c r="D1162" s="5"/>
      <c r="E1162" s="5"/>
      <c r="F1162" s="5"/>
      <c r="G1162" s="22"/>
      <c r="H1162" s="22"/>
      <c r="I1162" s="30"/>
      <c r="J1162" s="23"/>
      <c r="K1162" s="22"/>
      <c r="L1162" s="23"/>
      <c r="M1162" s="23"/>
      <c r="N1162" s="165"/>
      <c r="O1162" s="165"/>
      <c r="P1162" s="314"/>
      <c r="Q1162" s="314"/>
      <c r="R1162" s="314"/>
    </row>
    <row r="1163" spans="1:18" s="34" customFormat="1" x14ac:dyDescent="0.35">
      <c r="A1163" s="21"/>
      <c r="B1163" s="5"/>
      <c r="C1163" s="5"/>
      <c r="D1163" s="5"/>
      <c r="E1163" s="5"/>
      <c r="F1163" s="5"/>
      <c r="G1163" s="22"/>
      <c r="H1163" s="22"/>
      <c r="I1163" s="30"/>
      <c r="J1163" s="23"/>
      <c r="K1163" s="22"/>
      <c r="L1163" s="23"/>
      <c r="M1163" s="23"/>
      <c r="N1163" s="165"/>
      <c r="O1163" s="165"/>
      <c r="P1163" s="314"/>
      <c r="Q1163" s="314"/>
      <c r="R1163" s="314"/>
    </row>
    <row r="1164" spans="1:18" s="34" customFormat="1" x14ac:dyDescent="0.35">
      <c r="A1164" s="21"/>
      <c r="B1164" s="5"/>
      <c r="C1164" s="5"/>
      <c r="D1164" s="5"/>
      <c r="E1164" s="5"/>
      <c r="F1164" s="5"/>
      <c r="G1164" s="22"/>
      <c r="H1164" s="22"/>
      <c r="I1164" s="30"/>
      <c r="J1164" s="23"/>
      <c r="K1164" s="22"/>
      <c r="L1164" s="23"/>
      <c r="M1164" s="23"/>
      <c r="N1164" s="165"/>
      <c r="O1164" s="165"/>
      <c r="P1164" s="314"/>
      <c r="Q1164" s="314"/>
      <c r="R1164" s="314"/>
    </row>
    <row r="1174" spans="1:13" x14ac:dyDescent="0.35">
      <c r="A1174" s="163"/>
      <c r="B1174" s="34"/>
      <c r="C1174" s="34"/>
      <c r="D1174" s="34"/>
      <c r="E1174" s="34"/>
      <c r="F1174" s="34"/>
      <c r="G1174" s="160"/>
      <c r="H1174" s="160"/>
      <c r="I1174" s="164"/>
      <c r="J1174" s="165"/>
      <c r="K1174" s="160"/>
      <c r="L1174" s="165"/>
      <c r="M1174" s="165"/>
    </row>
    <row r="1175" spans="1:13" x14ac:dyDescent="0.35">
      <c r="A1175" s="163"/>
      <c r="B1175" s="34"/>
      <c r="C1175" s="34"/>
      <c r="D1175" s="34"/>
      <c r="E1175" s="34"/>
      <c r="F1175" s="34"/>
      <c r="G1175" s="160"/>
      <c r="H1175" s="160"/>
      <c r="I1175" s="164"/>
      <c r="J1175" s="165"/>
      <c r="K1175" s="160"/>
      <c r="L1175" s="165"/>
      <c r="M1175" s="165"/>
    </row>
    <row r="1176" spans="1:13" x14ac:dyDescent="0.35">
      <c r="A1176" s="163"/>
      <c r="B1176" s="34"/>
      <c r="C1176" s="34"/>
      <c r="D1176" s="34"/>
      <c r="E1176" s="34"/>
      <c r="F1176" s="34"/>
      <c r="G1176" s="160"/>
      <c r="H1176" s="160"/>
      <c r="I1176" s="164"/>
      <c r="J1176" s="165"/>
      <c r="K1176" s="160"/>
      <c r="L1176" s="165"/>
      <c r="M1176" s="165"/>
    </row>
  </sheetData>
  <autoFilter ref="A9:T1161"/>
  <customSheetViews>
    <customSheetView guid="{2F7AC811-CA37-46E3-866E-6E10DF43054A}" scale="40" showPageBreaks="1" outlineSymbols="0" zeroValues="0" fitToPage="1" showAutoFilter="1" view="pageBreakPreview" topLeftCell="A4">
      <pane xSplit="2" ySplit="7" topLeftCell="C695" activePane="bottomRight" state="frozen"/>
      <selection pane="bottomRight" activeCell="B711" sqref="B711"/>
      <rowBreaks count="47" manualBreakCount="47">
        <brk id="67" max="24" man="1"/>
        <brk id="97" max="15" man="1"/>
        <brk id="129" max="15" man="1"/>
        <brk id="159" max="15" man="1"/>
        <brk id="215" max="15" man="1"/>
        <brk id="255" max="15" man="1"/>
        <brk id="309" max="15" man="1"/>
        <brk id="373" max="24" man="1"/>
        <brk id="378" max="15" man="1"/>
        <brk id="420" max="15" man="1"/>
        <brk id="455" max="15" man="1"/>
        <brk id="502" max="15" man="1"/>
        <brk id="565" max="15" man="1"/>
        <brk id="644" max="24" man="1"/>
        <brk id="653" max="15" man="1"/>
        <brk id="711" max="15" man="1"/>
        <brk id="772" max="15" man="1"/>
        <brk id="840" max="24" man="1"/>
        <brk id="913" max="15" man="1"/>
        <brk id="963" max="15" man="1"/>
        <brk id="1018" max="24" man="1"/>
        <brk id="1020" max="15" man="1"/>
        <brk id="1088" max="24"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13" fitToHeight="0" orientation="landscape" r:id="rId1"/>
      <autoFilter ref="A9:T1161"/>
    </customSheetView>
    <customSheetView guid="{D7BC8E82-4392-4806-9DAE-D94253790B9C}" scale="48" showPageBreaks="1" outlineSymbols="0" zeroValues="0" fitToPage="1" printArea="1" showAutoFilter="1" hiddenColumns="1" view="pageBreakPreview" topLeftCell="A4">
      <pane xSplit="2" ySplit="7" topLeftCell="L909" activePane="bottomRight" state="frozen"/>
      <selection pane="bottomRight" activeCell="S925" sqref="S925:S930"/>
      <rowBreaks count="4" manualBreakCount="4">
        <brk id="70" max="85" man="1"/>
        <brk id="88" max="85" man="1"/>
        <brk id="260" max="85" man="1"/>
        <brk id="320" max="85" man="1"/>
      </rowBreaks>
      <pageMargins left="0" right="0" top="0.9055118110236221" bottom="0.47" header="0" footer="0"/>
      <printOptions horizontalCentered="1"/>
      <pageSetup paperSize="8" scale="42" fitToHeight="0" orientation="landscape" r:id="rId2"/>
      <autoFilter ref="A9:T1161"/>
    </customSheetView>
    <customSheetView guid="{A6B98527-7CBF-4E4D-BDEA-9334A3EB779F}" scale="57" showPageBreaks="1" outlineSymbols="0" zeroValues="0" fitToPage="1" printArea="1" showAutoFilter="1" hiddenColumns="1" view="pageBreakPreview" topLeftCell="A4">
      <pane xSplit="2" ySplit="7" topLeftCell="C420" activePane="bottomRight" state="frozen"/>
      <selection pane="bottomRight" activeCell="C425" sqref="C425"/>
      <pageMargins left="0" right="0" top="0.9055118110236221" bottom="0.47" header="0" footer="0"/>
      <printOptions horizontalCentered="1"/>
      <pageSetup paperSize="8" scale="42" fitToHeight="0" orientation="landscape" r:id="rId3"/>
      <autoFilter ref="A9:T1155"/>
    </customSheetView>
    <customSheetView guid="{F2110B0B-AAE7-42F0-B553-C360E9249AD4}" scale="48" showPageBreaks="1" outlineSymbols="0" zeroValues="0" fitToPage="1" printArea="1" showAutoFilter="1" hiddenColumns="1" view="pageBreakPreview" topLeftCell="A4">
      <pane xSplit="2" ySplit="7" topLeftCell="L726" activePane="bottomRight" state="frozen"/>
      <selection pane="bottomRight" activeCell="S728" sqref="S728:S733"/>
      <pageMargins left="0" right="0" top="0.9055118110236221" bottom="0.47" header="0" footer="0"/>
      <printOptions horizontalCentered="1"/>
      <pageSetup paperSize="8" scale="42" fitToHeight="0" orientation="landscape" r:id="rId4"/>
      <autoFilter ref="A9:T1142"/>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5"/>
      <autoFilter ref="B1:T1"/>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6"/>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7"/>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8"/>
      <headerFooter alignWithMargins="0"/>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9"/>
    </customSheetView>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10"/>
      <autoFilter ref="A9:V1172"/>
    </customSheetView>
    <customSheetView guid="{CB1A56DC-A135-41E6-8A02-AE4E518C879F}" scale="50" showPageBreaks="1" fitToPage="1" view="pageBreakPreview" topLeftCell="A4">
      <pane xSplit="2" ySplit="7" topLeftCell="I308" activePane="bottomRight" state="frozen"/>
      <selection pane="bottomRight" activeCell="N313" sqref="N313"/>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0" max="20" man="1"/>
        <brk id="900" max="20" man="1"/>
        <brk id="1031" max="20" man="1"/>
        <brk id="1092" max="20" man="1"/>
        <brk id="1146" max="20" man="1"/>
        <brk id="1218" max="10" man="1"/>
        <brk id="1258" max="10" man="1"/>
        <brk id="1297" max="10" man="1"/>
        <brk id="1335" max="10" man="1"/>
        <brk id="1371" max="10" man="1"/>
        <brk id="1408" max="10" man="1"/>
        <brk id="1446" max="10" man="1"/>
        <brk id="1481" max="10" man="1"/>
        <brk id="1517" max="10" man="1"/>
        <brk id="1557" max="10" man="1"/>
        <brk id="1596" max="10" man="1"/>
        <brk id="1635" max="10" man="1"/>
        <brk id="1675" max="10" man="1"/>
        <brk id="1713" max="10" man="1"/>
        <brk id="1748" max="10" man="1"/>
        <brk id="1778" max="10" man="1"/>
        <brk id="1815" max="10" man="1"/>
        <brk id="1852" max="10" man="1"/>
        <brk id="1887" max="10" man="1"/>
        <brk id="1929" max="10" man="1"/>
        <brk id="1983" max="10" man="1"/>
      </rowBreaks>
      <pageMargins left="0" right="0" top="0.9055118110236221" bottom="0" header="0" footer="0"/>
      <printOptions horizontalCentered="1"/>
      <pageSetup paperSize="8" scale="13" fitToHeight="0" orientation="landscape" r:id="rId11"/>
    </customSheetView>
    <customSheetView guid="{D20DFCFE-63F9-4265-B37B-4F36C46DF159}" scale="40" showPageBreaks="1" outlineSymbols="0" zeroValues="0" fitToPage="1" printArea="1" showAutoFilter="1" hiddenRows="1" hiddenColumns="1" view="pageBreakPreview" topLeftCell="A4">
      <pane xSplit="2" ySplit="7" topLeftCell="J465" activePane="bottomRight" state="frozen"/>
      <selection pane="bottomRight" activeCell="S471" sqref="S471:S476"/>
      <rowBreaks count="27" manualBreakCount="27">
        <brk id="995" max="18" man="1"/>
        <brk id="1045" max="18" man="1"/>
        <brk id="1102" max="18" man="1"/>
        <brk id="1173" max="18" man="1"/>
        <brk id="1228" max="14" man="1"/>
        <brk id="1243" max="10" man="1"/>
        <brk id="1279" max="10" man="1"/>
        <brk id="1319" max="10" man="1"/>
        <brk id="1358" max="10" man="1"/>
        <brk id="1396" max="10" man="1"/>
        <brk id="1432" max="10" man="1"/>
        <brk id="1469" max="10" man="1"/>
        <brk id="1507" max="10" man="1"/>
        <brk id="1542" max="10" man="1"/>
        <brk id="1578" max="10" man="1"/>
        <brk id="1618" max="10" man="1"/>
        <brk id="1657" max="10" man="1"/>
        <brk id="1696" max="10" man="1"/>
        <brk id="1736" max="10" man="1"/>
        <brk id="1774" max="10" man="1"/>
        <brk id="1809" max="10" man="1"/>
        <brk id="1839" max="10" man="1"/>
        <brk id="1876" max="10" man="1"/>
        <brk id="1913" max="10" man="1"/>
        <brk id="1948" max="10" man="1"/>
        <brk id="1990" max="10" man="1"/>
        <brk id="2044" max="10" man="1"/>
      </rowBreaks>
      <pageMargins left="0" right="0" top="0.9055118110236221" bottom="0" header="0" footer="0"/>
      <printOptions horizontalCentered="1"/>
      <pageSetup paperSize="8" scale="42" fitToHeight="0" orientation="landscape" r:id="rId12"/>
      <autoFilter ref="A9:T1161"/>
    </customSheetView>
  </customSheetViews>
  <mergeCells count="303">
    <mergeCell ref="BY543:BY548"/>
    <mergeCell ref="CG355:CG356"/>
    <mergeCell ref="S405:S410"/>
    <mergeCell ref="S357:S362"/>
    <mergeCell ref="S639:S644"/>
    <mergeCell ref="BT543:BT548"/>
    <mergeCell ref="AW543:AW548"/>
    <mergeCell ref="AX543:AX548"/>
    <mergeCell ref="AY543:AY548"/>
    <mergeCell ref="AG543:AG548"/>
    <mergeCell ref="BZ543:BZ548"/>
    <mergeCell ref="CA543:CA548"/>
    <mergeCell ref="CB543:CB548"/>
    <mergeCell ref="CC543:CC548"/>
    <mergeCell ref="W543:W548"/>
    <mergeCell ref="S513:S518"/>
    <mergeCell ref="T543:T548"/>
    <mergeCell ref="U543:U548"/>
    <mergeCell ref="V543:V548"/>
    <mergeCell ref="AV543:AV548"/>
    <mergeCell ref="BH543:BH548"/>
    <mergeCell ref="BI543:BI548"/>
    <mergeCell ref="BJ543:BJ548"/>
    <mergeCell ref="AM543:AM548"/>
    <mergeCell ref="S375:S380"/>
    <mergeCell ref="CM7:CM9"/>
    <mergeCell ref="S155:S160"/>
    <mergeCell ref="S237:S242"/>
    <mergeCell ref="S411:S416"/>
    <mergeCell ref="S465:S470"/>
    <mergeCell ref="S137:S142"/>
    <mergeCell ref="CD543:CD548"/>
    <mergeCell ref="CE543:CE548"/>
    <mergeCell ref="CF543:CF548"/>
    <mergeCell ref="CG543:CG548"/>
    <mergeCell ref="BB543:BB548"/>
    <mergeCell ref="BC543:BC548"/>
    <mergeCell ref="BD543:BD548"/>
    <mergeCell ref="BE543:BE548"/>
    <mergeCell ref="BF543:BF548"/>
    <mergeCell ref="BG543:BG548"/>
    <mergeCell ref="CJ7:CJ9"/>
    <mergeCell ref="CK7:CK9"/>
    <mergeCell ref="CL7:CL9"/>
    <mergeCell ref="BU543:BU548"/>
    <mergeCell ref="BV543:BV548"/>
    <mergeCell ref="BW543:BW548"/>
    <mergeCell ref="BX543:BX548"/>
    <mergeCell ref="S525:S530"/>
    <mergeCell ref="S937:S942"/>
    <mergeCell ref="S943:S948"/>
    <mergeCell ref="S949:S954"/>
    <mergeCell ref="S901:S906"/>
    <mergeCell ref="S913:S918"/>
    <mergeCell ref="S675:S680"/>
    <mergeCell ref="S113:S118"/>
    <mergeCell ref="S645:S650"/>
    <mergeCell ref="S889:S894"/>
    <mergeCell ref="S663:S668"/>
    <mergeCell ref="S729:S734"/>
    <mergeCell ref="S717:S722"/>
    <mergeCell ref="S207:S209"/>
    <mergeCell ref="S210:S212"/>
    <mergeCell ref="S687:S692"/>
    <mergeCell ref="S705:S709"/>
    <mergeCell ref="S585:S590"/>
    <mergeCell ref="S627:S632"/>
    <mergeCell ref="S609:S614"/>
    <mergeCell ref="S723:S728"/>
    <mergeCell ref="S931:S936"/>
    <mergeCell ref="S531:S536"/>
    <mergeCell ref="S537:S542"/>
    <mergeCell ref="AK537:AK542"/>
    <mergeCell ref="AL537:AL542"/>
    <mergeCell ref="AM537:AM542"/>
    <mergeCell ref="AN537:AN542"/>
    <mergeCell ref="A777:A782"/>
    <mergeCell ref="A471:A476"/>
    <mergeCell ref="CH771:CH776"/>
    <mergeCell ref="X543:X548"/>
    <mergeCell ref="Y543:Y548"/>
    <mergeCell ref="Z543:Z548"/>
    <mergeCell ref="AA543:AA548"/>
    <mergeCell ref="AB543:AB548"/>
    <mergeCell ref="AC543:AC548"/>
    <mergeCell ref="AD543:AD548"/>
    <mergeCell ref="AE543:AE548"/>
    <mergeCell ref="AF543:AF548"/>
    <mergeCell ref="S471:S476"/>
    <mergeCell ref="S681:S686"/>
    <mergeCell ref="AR543:AR548"/>
    <mergeCell ref="AS543:AS548"/>
    <mergeCell ref="AH543:AH548"/>
    <mergeCell ref="AI543:AI548"/>
    <mergeCell ref="AJ543:AJ548"/>
    <mergeCell ref="AK543:AK548"/>
    <mergeCell ref="S453:S458"/>
    <mergeCell ref="S394:S395"/>
    <mergeCell ref="S555:S560"/>
    <mergeCell ref="S561:S566"/>
    <mergeCell ref="AO543:AO548"/>
    <mergeCell ref="AP543:AP548"/>
    <mergeCell ref="AQ543:AQ548"/>
    <mergeCell ref="T537:T542"/>
    <mergeCell ref="U537:U542"/>
    <mergeCell ref="V537:V542"/>
    <mergeCell ref="W537:W542"/>
    <mergeCell ref="X537:X542"/>
    <mergeCell ref="Y537:Y542"/>
    <mergeCell ref="Z537:Z542"/>
    <mergeCell ref="AA537:AA542"/>
    <mergeCell ref="AB537:AB542"/>
    <mergeCell ref="AC537:AC542"/>
    <mergeCell ref="AD537:AD542"/>
    <mergeCell ref="AE537:AE542"/>
    <mergeCell ref="AF537:AF542"/>
    <mergeCell ref="AG537:AG542"/>
    <mergeCell ref="AH537:AH542"/>
    <mergeCell ref="AI537:AI542"/>
    <mergeCell ref="AJ537:AJ542"/>
    <mergeCell ref="S77:S82"/>
    <mergeCell ref="S65:S70"/>
    <mergeCell ref="S83:S88"/>
    <mergeCell ref="S396:S397"/>
    <mergeCell ref="A645:A650"/>
    <mergeCell ref="S483:S488"/>
    <mergeCell ref="S495:S500"/>
    <mergeCell ref="S597:S602"/>
    <mergeCell ref="S603:S608"/>
    <mergeCell ref="S633:S638"/>
    <mergeCell ref="S297:S301"/>
    <mergeCell ref="S303:S308"/>
    <mergeCell ref="S309:S314"/>
    <mergeCell ref="S315:S320"/>
    <mergeCell ref="S351:S356"/>
    <mergeCell ref="S363:S368"/>
    <mergeCell ref="S441:S446"/>
    <mergeCell ref="S399:S404"/>
    <mergeCell ref="A393:A395"/>
    <mergeCell ref="S369:S374"/>
    <mergeCell ref="S435:S440"/>
    <mergeCell ref="S423:S428"/>
    <mergeCell ref="S549:S554"/>
    <mergeCell ref="S447:S452"/>
    <mergeCell ref="S47:S52"/>
    <mergeCell ref="N7:N9"/>
    <mergeCell ref="O7:O9"/>
    <mergeCell ref="P7:P9"/>
    <mergeCell ref="A143:A148"/>
    <mergeCell ref="A207:A209"/>
    <mergeCell ref="S489:S494"/>
    <mergeCell ref="I7:M7"/>
    <mergeCell ref="S41:S46"/>
    <mergeCell ref="S23:S25"/>
    <mergeCell ref="S26:S28"/>
    <mergeCell ref="S36:S40"/>
    <mergeCell ref="S7:S9"/>
    <mergeCell ref="S29:S34"/>
    <mergeCell ref="E7:E9"/>
    <mergeCell ref="S89:S94"/>
    <mergeCell ref="S101:S106"/>
    <mergeCell ref="S107:S112"/>
    <mergeCell ref="S285:S290"/>
    <mergeCell ref="S171:S172"/>
    <mergeCell ref="A285:A290"/>
    <mergeCell ref="S125:S130"/>
    <mergeCell ref="S131:S136"/>
    <mergeCell ref="S95:S100"/>
    <mergeCell ref="S819:S824"/>
    <mergeCell ref="S825:S830"/>
    <mergeCell ref="S831:S836"/>
    <mergeCell ref="S837:S842"/>
    <mergeCell ref="S843:S848"/>
    <mergeCell ref="S849:S854"/>
    <mergeCell ref="S855:S860"/>
    <mergeCell ref="S861:S866"/>
    <mergeCell ref="A5:S5"/>
    <mergeCell ref="K8:M8"/>
    <mergeCell ref="S53:S58"/>
    <mergeCell ref="S59:S64"/>
    <mergeCell ref="B11:B16"/>
    <mergeCell ref="A11:A16"/>
    <mergeCell ref="A7:A9"/>
    <mergeCell ref="S17:S22"/>
    <mergeCell ref="I8:J8"/>
    <mergeCell ref="D7:D9"/>
    <mergeCell ref="H8:H9"/>
    <mergeCell ref="G7:H7"/>
    <mergeCell ref="F7:F9"/>
    <mergeCell ref="G8:G9"/>
    <mergeCell ref="C7:C9"/>
    <mergeCell ref="B7:B9"/>
    <mergeCell ref="S243:S248"/>
    <mergeCell ref="S179:S184"/>
    <mergeCell ref="S219:S224"/>
    <mergeCell ref="S747:S752"/>
    <mergeCell ref="S167:S168"/>
    <mergeCell ref="S169:S170"/>
    <mergeCell ref="S543:S548"/>
    <mergeCell ref="S615:S620"/>
    <mergeCell ref="S925:S930"/>
    <mergeCell ref="S417:S422"/>
    <mergeCell ref="S735:S740"/>
    <mergeCell ref="S669:S674"/>
    <mergeCell ref="S459:S464"/>
    <mergeCell ref="S693:S698"/>
    <mergeCell ref="S699:S703"/>
    <mergeCell ref="S895:S900"/>
    <mergeCell ref="S907:S912"/>
    <mergeCell ref="S783:S788"/>
    <mergeCell ref="S919:S924"/>
    <mergeCell ref="S789:S794"/>
    <mergeCell ref="S795:S800"/>
    <mergeCell ref="S801:S806"/>
    <mergeCell ref="S807:S812"/>
    <mergeCell ref="S813:S818"/>
    <mergeCell ref="S771:S776"/>
    <mergeCell ref="S651:S656"/>
    <mergeCell ref="S657:S662"/>
    <mergeCell ref="S777:S782"/>
    <mergeCell ref="S711:S716"/>
    <mergeCell ref="S759:S764"/>
    <mergeCell ref="S741:S746"/>
    <mergeCell ref="BR543:BR548"/>
    <mergeCell ref="BS543:BS548"/>
    <mergeCell ref="AZ543:AZ548"/>
    <mergeCell ref="BA543:BA548"/>
    <mergeCell ref="BK543:BK548"/>
    <mergeCell ref="BL543:BL548"/>
    <mergeCell ref="BM543:BM548"/>
    <mergeCell ref="BN543:BN548"/>
    <mergeCell ref="BO543:BO548"/>
    <mergeCell ref="BP543:BP548"/>
    <mergeCell ref="BQ543:BQ548"/>
    <mergeCell ref="S567:S572"/>
    <mergeCell ref="AL543:AL548"/>
    <mergeCell ref="AT543:AT548"/>
    <mergeCell ref="AU543:AU548"/>
    <mergeCell ref="AN543:AN548"/>
    <mergeCell ref="AP537:AP542"/>
    <mergeCell ref="AQ537:AQ542"/>
    <mergeCell ref="AR537:AR542"/>
    <mergeCell ref="AS537:AS542"/>
    <mergeCell ref="BD537:BD542"/>
    <mergeCell ref="BE537:BE542"/>
    <mergeCell ref="BF537:BF542"/>
    <mergeCell ref="BG537:BG542"/>
    <mergeCell ref="S71:S76"/>
    <mergeCell ref="S143:S148"/>
    <mergeCell ref="S267:S272"/>
    <mergeCell ref="S191:S196"/>
    <mergeCell ref="S273:S278"/>
    <mergeCell ref="S261:S266"/>
    <mergeCell ref="S173:S178"/>
    <mergeCell ref="S197:S202"/>
    <mergeCell ref="S225:S230"/>
    <mergeCell ref="S519:S524"/>
    <mergeCell ref="S249:S254"/>
    <mergeCell ref="S291:S296"/>
    <mergeCell ref="S279:S284"/>
    <mergeCell ref="S119:S124"/>
    <mergeCell ref="S161:S166"/>
    <mergeCell ref="S501:S506"/>
    <mergeCell ref="BR537:BR542"/>
    <mergeCell ref="BS537:BS542"/>
    <mergeCell ref="BT537:BT542"/>
    <mergeCell ref="CD537:CD542"/>
    <mergeCell ref="CE537:CE542"/>
    <mergeCell ref="CF537:CF542"/>
    <mergeCell ref="CG537:CG542"/>
    <mergeCell ref="BU537:BU542"/>
    <mergeCell ref="BV537:BV542"/>
    <mergeCell ref="BW537:BW542"/>
    <mergeCell ref="BX537:BX542"/>
    <mergeCell ref="BY537:BY542"/>
    <mergeCell ref="BZ537:BZ542"/>
    <mergeCell ref="CA537:CA542"/>
    <mergeCell ref="CB537:CB542"/>
    <mergeCell ref="CC537:CC542"/>
    <mergeCell ref="S867:S872"/>
    <mergeCell ref="S873:S878"/>
    <mergeCell ref="S879:S884"/>
    <mergeCell ref="BL537:BL542"/>
    <mergeCell ref="BM537:BM542"/>
    <mergeCell ref="BN537:BN542"/>
    <mergeCell ref="BO537:BO542"/>
    <mergeCell ref="BP537:BP542"/>
    <mergeCell ref="BQ537:BQ542"/>
    <mergeCell ref="BH537:BH542"/>
    <mergeCell ref="BI537:BI542"/>
    <mergeCell ref="BJ537:BJ542"/>
    <mergeCell ref="BK537:BK542"/>
    <mergeCell ref="AT537:AT542"/>
    <mergeCell ref="AU537:AU542"/>
    <mergeCell ref="AV537:AV542"/>
    <mergeCell ref="AW537:AW542"/>
    <mergeCell ref="AX537:AX542"/>
    <mergeCell ref="AY537:AY542"/>
    <mergeCell ref="AZ537:AZ542"/>
    <mergeCell ref="BA537:BA542"/>
    <mergeCell ref="BB537:BB542"/>
    <mergeCell ref="BC537:BC542"/>
    <mergeCell ref="AO537:AO542"/>
  </mergeCells>
  <phoneticPr fontId="4" type="noConversion"/>
  <printOptions horizontalCentered="1"/>
  <pageMargins left="0" right="0" top="0.9055118110236221" bottom="0" header="0" footer="0"/>
  <pageSetup paperSize="8" scale="42" fitToHeight="0" orientation="landscape" r:id="rId13"/>
  <rowBreaks count="27" manualBreakCount="27">
    <brk id="995" max="18" man="1"/>
    <brk id="1045" max="18" man="1"/>
    <brk id="1102" max="18" man="1"/>
    <brk id="1173" max="18" man="1"/>
    <brk id="1228" max="14" man="1"/>
    <brk id="1243" max="10" man="1"/>
    <brk id="1279" max="10" man="1"/>
    <brk id="1319" max="10" man="1"/>
    <brk id="1358" max="10" man="1"/>
    <brk id="1396" max="10" man="1"/>
    <brk id="1432" max="10" man="1"/>
    <brk id="1469" max="10" man="1"/>
    <brk id="1507" max="10" man="1"/>
    <brk id="1542" max="10" man="1"/>
    <brk id="1578" max="10" man="1"/>
    <brk id="1618" max="10" man="1"/>
    <brk id="1657" max="10" man="1"/>
    <brk id="1696" max="10" man="1"/>
    <brk id="1736" max="10" man="1"/>
    <brk id="1774" max="10" man="1"/>
    <brk id="1809" max="10" man="1"/>
    <brk id="1839" max="10" man="1"/>
    <brk id="1876" max="10" man="1"/>
    <brk id="1913" max="10" man="1"/>
    <brk id="1948" max="10" man="1"/>
    <brk id="1990" max="10" man="1"/>
    <brk id="2044" max="10" man="1"/>
  </rowBreaks>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topLeftCell="A19" zoomScale="57" zoomScaleNormal="57" workbookViewId="0">
      <selection activeCell="B44" sqref="B44"/>
    </sheetView>
  </sheetViews>
  <sheetFormatPr defaultRowHeight="15.75" x14ac:dyDescent="0.25"/>
  <cols>
    <col min="1" max="1" width="4" customWidth="1"/>
    <col min="2" max="2" width="82.625" style="33" customWidth="1"/>
    <col min="3" max="3" width="21" style="243" customWidth="1"/>
    <col min="4" max="4" width="18.625" customWidth="1"/>
    <col min="5" max="6" width="17.75" customWidth="1"/>
    <col min="7" max="7" width="16.75" customWidth="1"/>
    <col min="8" max="8" width="17" customWidth="1"/>
    <col min="9" max="9" width="13" customWidth="1"/>
    <col min="10" max="10" width="14.875" customWidth="1"/>
    <col min="11" max="11" width="13.5" bestFit="1" customWidth="1"/>
    <col min="12" max="14" width="12.875" bestFit="1" customWidth="1"/>
  </cols>
  <sheetData>
    <row r="1" spans="1:14" ht="22.5" customHeight="1" x14ac:dyDescent="0.25">
      <c r="A1" s="656" t="s">
        <v>408</v>
      </c>
      <c r="B1" s="656"/>
      <c r="C1" s="656"/>
      <c r="D1" s="656"/>
      <c r="E1" s="656"/>
      <c r="F1" s="656"/>
      <c r="G1" s="656"/>
      <c r="H1" s="656"/>
      <c r="I1" s="656"/>
      <c r="J1" s="656"/>
    </row>
    <row r="2" spans="1:14" x14ac:dyDescent="0.25">
      <c r="J2" s="102" t="s">
        <v>105</v>
      </c>
    </row>
    <row r="3" spans="1:14" ht="72" customHeight="1" x14ac:dyDescent="0.25">
      <c r="A3" s="32" t="s">
        <v>6</v>
      </c>
      <c r="B3" s="32" t="s">
        <v>50</v>
      </c>
      <c r="C3" s="244" t="s">
        <v>101</v>
      </c>
      <c r="D3" s="32" t="s">
        <v>60</v>
      </c>
      <c r="E3" s="96" t="s">
        <v>204</v>
      </c>
      <c r="F3" s="97" t="s">
        <v>205</v>
      </c>
      <c r="G3" s="98" t="s">
        <v>114</v>
      </c>
      <c r="H3" s="97" t="s">
        <v>102</v>
      </c>
      <c r="I3" s="97" t="s">
        <v>103</v>
      </c>
      <c r="J3" s="99" t="s">
        <v>5</v>
      </c>
    </row>
    <row r="4" spans="1:14" s="108" customFormat="1" ht="48" customHeight="1" x14ac:dyDescent="0.3">
      <c r="A4" s="103">
        <v>1</v>
      </c>
      <c r="B4" s="104" t="s">
        <v>304</v>
      </c>
      <c r="C4" s="180" t="s">
        <v>57</v>
      </c>
      <c r="D4" s="379" t="s">
        <v>72</v>
      </c>
      <c r="E4" s="106">
        <f>'на 01.04.2016'!G17</f>
        <v>0</v>
      </c>
      <c r="F4" s="106">
        <f>'на 01.04.2016'!H17</f>
        <v>162038.70000000001</v>
      </c>
      <c r="G4" s="106">
        <f>'на 01.04.2016'!I17</f>
        <v>0</v>
      </c>
      <c r="H4" s="106">
        <f>'на 01.04.2016'!K17</f>
        <v>0</v>
      </c>
      <c r="I4" s="106">
        <f>G4-H4</f>
        <v>0</v>
      </c>
      <c r="J4" s="107">
        <f>H4/F4</f>
        <v>0</v>
      </c>
      <c r="K4" s="218" t="b">
        <f>E4='на 01.04.2016'!G17</f>
        <v>1</v>
      </c>
      <c r="L4" s="218" t="b">
        <f>F4='на 01.04.2016'!H17</f>
        <v>1</v>
      </c>
      <c r="M4" s="218" t="b">
        <f>G4='на 01.04.2016'!I17</f>
        <v>1</v>
      </c>
      <c r="N4" s="218" t="b">
        <f>H4='на 01.04.2016'!K17</f>
        <v>1</v>
      </c>
    </row>
    <row r="5" spans="1:14" s="108" customFormat="1" ht="45.75" customHeight="1" x14ac:dyDescent="0.3">
      <c r="A5" s="103">
        <v>2</v>
      </c>
      <c r="B5" s="104" t="s">
        <v>305</v>
      </c>
      <c r="C5" s="180" t="s">
        <v>56</v>
      </c>
      <c r="D5" s="109" t="s">
        <v>72</v>
      </c>
      <c r="E5" s="106">
        <f>'на 01.04.2016'!G35</f>
        <v>8362444.0300000003</v>
      </c>
      <c r="F5" s="106">
        <f>'на 01.04.2016'!H35</f>
        <v>8362444.0300000003</v>
      </c>
      <c r="G5" s="106">
        <f>'на 01.04.2016'!I35</f>
        <v>1475214.22</v>
      </c>
      <c r="H5" s="106">
        <f>'на 01.04.2016'!K35</f>
        <v>1384692.72</v>
      </c>
      <c r="I5" s="106">
        <f>G5-H5</f>
        <v>90521.5</v>
      </c>
      <c r="J5" s="107">
        <f>H5/F5</f>
        <v>0.17</v>
      </c>
      <c r="K5" s="218" t="b">
        <f>E5='на 01.04.2016'!G35</f>
        <v>1</v>
      </c>
      <c r="L5" s="218" t="b">
        <f>F5='на 01.04.2016'!H35</f>
        <v>1</v>
      </c>
      <c r="M5" s="218" t="b">
        <f>G5='на 01.04.2016'!I35</f>
        <v>1</v>
      </c>
      <c r="N5" s="218" t="b">
        <f>H5='на 01.04.2016'!K35</f>
        <v>1</v>
      </c>
    </row>
    <row r="6" spans="1:14" s="108" customFormat="1" ht="45.75" customHeight="1" x14ac:dyDescent="0.3">
      <c r="A6" s="103">
        <v>3</v>
      </c>
      <c r="B6" s="104" t="s">
        <v>306</v>
      </c>
      <c r="C6" s="180" t="s">
        <v>57</v>
      </c>
      <c r="D6" s="109" t="s">
        <v>72</v>
      </c>
      <c r="E6" s="106">
        <f>'на 01.04.2016'!G143</f>
        <v>349078.47</v>
      </c>
      <c r="F6" s="106">
        <f>'на 01.04.2016'!H143</f>
        <v>349078.47</v>
      </c>
      <c r="G6" s="106">
        <f>'на 01.04.2016'!I143</f>
        <v>58080.480000000003</v>
      </c>
      <c r="H6" s="106">
        <f>'на 01.04.2016'!K143</f>
        <v>35741.29</v>
      </c>
      <c r="I6" s="106">
        <f>G6-H6</f>
        <v>22339.19</v>
      </c>
      <c r="J6" s="107">
        <f>H6/F6</f>
        <v>0.1</v>
      </c>
      <c r="K6" s="218" t="b">
        <f>E6='на 01.04.2016'!G143</f>
        <v>1</v>
      </c>
      <c r="L6" s="218" t="b">
        <f>F6='на 01.04.2016'!H143</f>
        <v>1</v>
      </c>
      <c r="M6" s="218" t="b">
        <f>G6='на 01.04.2016'!I143</f>
        <v>1</v>
      </c>
      <c r="N6" s="218" t="b">
        <f>H6='на 01.04.2016'!K143</f>
        <v>1</v>
      </c>
    </row>
    <row r="7" spans="1:14" s="108" customFormat="1" ht="45.75" customHeight="1" x14ac:dyDescent="0.3">
      <c r="A7" s="103">
        <v>4</v>
      </c>
      <c r="B7" s="104" t="s">
        <v>307</v>
      </c>
      <c r="C7" s="180" t="s">
        <v>57</v>
      </c>
      <c r="D7" s="105" t="s">
        <v>73</v>
      </c>
      <c r="E7" s="658"/>
      <c r="F7" s="658"/>
      <c r="G7" s="658"/>
      <c r="H7" s="658"/>
      <c r="I7" s="658"/>
      <c r="J7" s="658"/>
      <c r="K7" s="218"/>
      <c r="L7" s="218"/>
      <c r="M7" s="218"/>
      <c r="N7" s="218"/>
    </row>
    <row r="8" spans="1:14" s="108" customFormat="1" ht="45.75" customHeight="1" x14ac:dyDescent="0.3">
      <c r="A8" s="103">
        <v>5</v>
      </c>
      <c r="B8" s="104" t="s">
        <v>308</v>
      </c>
      <c r="C8" s="180" t="s">
        <v>52</v>
      </c>
      <c r="D8" s="109" t="s">
        <v>72</v>
      </c>
      <c r="E8" s="106">
        <f>'на 01.04.2016'!G207</f>
        <v>174321.68</v>
      </c>
      <c r="F8" s="106">
        <f>'на 01.04.2016'!H207</f>
        <v>174321.68</v>
      </c>
      <c r="G8" s="106">
        <f>'на 01.04.2016'!I207</f>
        <v>31586.52</v>
      </c>
      <c r="H8" s="106">
        <f>'на 01.04.2016'!K207</f>
        <v>31536.52</v>
      </c>
      <c r="I8" s="106">
        <f>G8-H8</f>
        <v>50</v>
      </c>
      <c r="J8" s="107">
        <f>H8/F8</f>
        <v>0.18</v>
      </c>
      <c r="K8" s="218" t="b">
        <f>E8='на 01.04.2016'!G207</f>
        <v>1</v>
      </c>
      <c r="L8" s="218" t="b">
        <f>F8='на 01.04.2016'!H207</f>
        <v>1</v>
      </c>
      <c r="M8" s="218" t="b">
        <f>G8='на 01.04.2016'!I207</f>
        <v>1</v>
      </c>
      <c r="N8" s="218" t="b">
        <f>H8='на 01.04.2016'!K207</f>
        <v>1</v>
      </c>
    </row>
    <row r="9" spans="1:14" s="108" customFormat="1" ht="45.75" customHeight="1" x14ac:dyDescent="0.3">
      <c r="A9" s="103">
        <v>6</v>
      </c>
      <c r="B9" s="104" t="s">
        <v>309</v>
      </c>
      <c r="C9" s="180" t="s">
        <v>52</v>
      </c>
      <c r="D9" s="109" t="s">
        <v>72</v>
      </c>
      <c r="E9" s="106">
        <f>'на 01.04.2016'!G261</f>
        <v>269426.59999999998</v>
      </c>
      <c r="F9" s="106">
        <f>'на 01.04.2016'!H261</f>
        <v>269426.59999999998</v>
      </c>
      <c r="G9" s="106">
        <f>'на 01.04.2016'!I261</f>
        <v>0</v>
      </c>
      <c r="H9" s="106">
        <f>'на 01.04.2016'!K261</f>
        <v>0</v>
      </c>
      <c r="I9" s="106">
        <f>G9-H9</f>
        <v>0</v>
      </c>
      <c r="J9" s="107">
        <f>H9/F9</f>
        <v>0</v>
      </c>
      <c r="K9" s="218" t="b">
        <f>E9='на 01.04.2016'!G261</f>
        <v>1</v>
      </c>
      <c r="L9" s="218" t="b">
        <f>F9='на 01.04.2016'!H261</f>
        <v>1</v>
      </c>
      <c r="M9" s="218" t="b">
        <f>G9='на 01.04.2016'!I261</f>
        <v>1</v>
      </c>
      <c r="N9" s="218" t="b">
        <f>H9='на 01.04.2016'!K261</f>
        <v>1</v>
      </c>
    </row>
    <row r="10" spans="1:14" s="108" customFormat="1" ht="45.75" customHeight="1" x14ac:dyDescent="0.3">
      <c r="A10" s="103">
        <v>7</v>
      </c>
      <c r="B10" s="104" t="s">
        <v>310</v>
      </c>
      <c r="C10" s="180" t="s">
        <v>51</v>
      </c>
      <c r="D10" s="105" t="s">
        <v>72</v>
      </c>
      <c r="E10" s="106">
        <f>'на 01.04.2016'!G285</f>
        <v>8659.2999999999993</v>
      </c>
      <c r="F10" s="106">
        <f>'на 01.04.2016'!H285</f>
        <v>9294</v>
      </c>
      <c r="G10" s="105">
        <f>'на 01.04.2016'!I285</f>
        <v>1650</v>
      </c>
      <c r="H10" s="106">
        <f>'на 01.04.2016'!K285</f>
        <v>1309.92</v>
      </c>
      <c r="I10" s="106">
        <f>G10-H10</f>
        <v>340.08</v>
      </c>
      <c r="J10" s="107">
        <f>H10/F10</f>
        <v>0.14000000000000001</v>
      </c>
      <c r="K10" s="218" t="b">
        <f>E10='на 01.04.2016'!G285</f>
        <v>1</v>
      </c>
      <c r="L10" s="218" t="b">
        <f>F10='на 01.04.2016'!H285</f>
        <v>1</v>
      </c>
      <c r="M10" s="218" t="b">
        <f>G10='на 01.04.2016'!I285</f>
        <v>1</v>
      </c>
      <c r="N10" s="218" t="b">
        <f>H10='на 01.04.2016'!K285</f>
        <v>1</v>
      </c>
    </row>
    <row r="11" spans="1:14" s="108" customFormat="1" ht="60.75" x14ac:dyDescent="0.3">
      <c r="A11" s="103">
        <v>8</v>
      </c>
      <c r="B11" s="104" t="s">
        <v>311</v>
      </c>
      <c r="C11" s="180" t="s">
        <v>312</v>
      </c>
      <c r="D11" s="105" t="s">
        <v>72</v>
      </c>
      <c r="E11" s="106">
        <f>'на 01.04.2016'!G357</f>
        <v>14031.36</v>
      </c>
      <c r="F11" s="106">
        <f>'на 01.04.2016'!H357</f>
        <v>14031.36</v>
      </c>
      <c r="G11" s="106">
        <f>'на 01.04.2016'!I357</f>
        <v>1383.33</v>
      </c>
      <c r="H11" s="106">
        <f>'на 01.04.2016'!K357</f>
        <v>1354.03</v>
      </c>
      <c r="I11" s="106">
        <f>G11-H11</f>
        <v>29.3</v>
      </c>
      <c r="J11" s="107">
        <f>H11/F11</f>
        <v>0.1</v>
      </c>
      <c r="K11" s="218" t="b">
        <f>E11='на 01.04.2016'!G357</f>
        <v>1</v>
      </c>
      <c r="L11" s="218" t="b">
        <f>F11='на 01.04.2016'!H357</f>
        <v>1</v>
      </c>
      <c r="M11" s="218" t="b">
        <f>G11='на 01.04.2016'!I357</f>
        <v>1</v>
      </c>
      <c r="N11" s="218" t="b">
        <f>H11='на 01.04.2016'!K357</f>
        <v>1</v>
      </c>
    </row>
    <row r="12" spans="1:14" s="108" customFormat="1" ht="40.5" x14ac:dyDescent="0.3">
      <c r="A12" s="103">
        <v>9</v>
      </c>
      <c r="B12" s="104" t="s">
        <v>313</v>
      </c>
      <c r="C12" s="180"/>
      <c r="D12" s="105" t="s">
        <v>73</v>
      </c>
      <c r="E12" s="658"/>
      <c r="F12" s="658"/>
      <c r="G12" s="658"/>
      <c r="H12" s="658"/>
      <c r="I12" s="658"/>
      <c r="J12" s="658"/>
      <c r="K12" s="218"/>
      <c r="L12" s="218"/>
      <c r="M12" s="218"/>
      <c r="N12" s="218"/>
    </row>
    <row r="13" spans="1:14" s="108" customFormat="1" ht="60.75" x14ac:dyDescent="0.3">
      <c r="A13" s="103">
        <v>10</v>
      </c>
      <c r="B13" s="104" t="s">
        <v>314</v>
      </c>
      <c r="C13" s="180"/>
      <c r="D13" s="206" t="s">
        <v>73</v>
      </c>
      <c r="E13" s="658"/>
      <c r="F13" s="658"/>
      <c r="G13" s="658"/>
      <c r="H13" s="658"/>
      <c r="I13" s="658"/>
      <c r="J13" s="658"/>
      <c r="K13" s="218"/>
      <c r="L13" s="218"/>
      <c r="M13" s="218"/>
      <c r="N13" s="218"/>
    </row>
    <row r="14" spans="1:14" s="108" customFormat="1" ht="40.5" x14ac:dyDescent="0.3">
      <c r="A14" s="110">
        <v>11</v>
      </c>
      <c r="B14" s="111" t="s">
        <v>315</v>
      </c>
      <c r="C14" s="180" t="s">
        <v>59</v>
      </c>
      <c r="D14" s="105" t="s">
        <v>72</v>
      </c>
      <c r="E14" s="106">
        <f>'на 01.04.2016'!G393</f>
        <v>497639.76</v>
      </c>
      <c r="F14" s="106">
        <f>'на 01.04.2016'!H393</f>
        <v>1341525.49</v>
      </c>
      <c r="G14" s="106">
        <f>'на 01.04.2016'!I393</f>
        <v>860252.38</v>
      </c>
      <c r="H14" s="106">
        <f>'на 01.04.2016'!K393</f>
        <v>837464.26</v>
      </c>
      <c r="I14" s="106">
        <f>G14-H14</f>
        <v>22788.12</v>
      </c>
      <c r="J14" s="107">
        <f>H14/F14</f>
        <v>0.62</v>
      </c>
      <c r="K14" s="218" t="b">
        <f>E14='на 01.04.2016'!G393</f>
        <v>1</v>
      </c>
      <c r="L14" s="218" t="b">
        <f>F14='на 01.04.2016'!H393</f>
        <v>1</v>
      </c>
      <c r="M14" s="218" t="b">
        <f>G14='на 01.04.2016'!I393</f>
        <v>1</v>
      </c>
      <c r="N14" s="218" t="b">
        <f>H14='на 01.04.2016'!K393</f>
        <v>1</v>
      </c>
    </row>
    <row r="15" spans="1:14" s="108" customFormat="1" ht="60.75" x14ac:dyDescent="0.3">
      <c r="A15" s="103">
        <v>12</v>
      </c>
      <c r="B15" s="104" t="s">
        <v>316</v>
      </c>
      <c r="C15" s="180" t="s">
        <v>55</v>
      </c>
      <c r="D15" s="105" t="s">
        <v>72</v>
      </c>
      <c r="E15" s="106">
        <f>'на 01.04.2016'!G471</f>
        <v>137877.63</v>
      </c>
      <c r="F15" s="106">
        <f>'на 01.04.2016'!H471</f>
        <v>157140.93</v>
      </c>
      <c r="G15" s="106">
        <f>'на 01.04.2016'!I471</f>
        <v>19263.22</v>
      </c>
      <c r="H15" s="106">
        <f>'на 01.04.2016'!K471</f>
        <v>19263.22</v>
      </c>
      <c r="I15" s="106">
        <f>G15-H15</f>
        <v>0</v>
      </c>
      <c r="J15" s="107">
        <f>H15/F15</f>
        <v>0.12</v>
      </c>
      <c r="K15" s="218" t="b">
        <f>E15='на 01.04.2016'!G471</f>
        <v>1</v>
      </c>
      <c r="L15" s="218" t="b">
        <f>F15='на 01.04.2016'!H471</f>
        <v>1</v>
      </c>
      <c r="M15" s="218" t="b">
        <f>G15='на 01.04.2016'!I471</f>
        <v>1</v>
      </c>
      <c r="N15" s="218" t="b">
        <f>H15='на 01.04.2016'!K471</f>
        <v>1</v>
      </c>
    </row>
    <row r="16" spans="1:14" s="108" customFormat="1" ht="128.25" customHeight="1" x14ac:dyDescent="0.3">
      <c r="A16" s="103">
        <v>13</v>
      </c>
      <c r="B16" s="104" t="s">
        <v>318</v>
      </c>
      <c r="C16" s="180" t="s">
        <v>317</v>
      </c>
      <c r="D16" s="105" t="s">
        <v>72</v>
      </c>
      <c r="E16" s="106">
        <f>'на 01.04.2016'!G585</f>
        <v>54249.26</v>
      </c>
      <c r="F16" s="106">
        <f>'на 01.04.2016'!H585</f>
        <v>54249.26</v>
      </c>
      <c r="G16" s="106">
        <f>'на 01.04.2016'!I585</f>
        <v>11760.91</v>
      </c>
      <c r="H16" s="106">
        <f>'на 01.04.2016'!K585</f>
        <v>11313.28</v>
      </c>
      <c r="I16" s="106">
        <f t="shared" ref="I16" si="0">G16-H16</f>
        <v>447.63</v>
      </c>
      <c r="J16" s="107">
        <f>H16/F16</f>
        <v>0.21</v>
      </c>
      <c r="K16" s="218" t="b">
        <f>E16='на 01.04.2016'!G585</f>
        <v>1</v>
      </c>
      <c r="L16" s="218" t="b">
        <f>F16='на 01.04.2016'!H585</f>
        <v>1</v>
      </c>
      <c r="M16" s="218" t="b">
        <f>G16='на 01.04.2016'!I585</f>
        <v>1</v>
      </c>
      <c r="N16" s="218" t="b">
        <f>H16='на 01.04.2016'!K585</f>
        <v>1</v>
      </c>
    </row>
    <row r="17" spans="1:14" s="108" customFormat="1" ht="60.75" x14ac:dyDescent="0.3">
      <c r="A17" s="103">
        <v>14</v>
      </c>
      <c r="B17" s="104" t="s">
        <v>319</v>
      </c>
      <c r="C17" s="180" t="s">
        <v>54</v>
      </c>
      <c r="D17" s="364" t="s">
        <v>73</v>
      </c>
      <c r="E17" s="660"/>
      <c r="F17" s="661"/>
      <c r="G17" s="661"/>
      <c r="H17" s="661"/>
      <c r="I17" s="661"/>
      <c r="J17" s="662"/>
      <c r="K17" s="218" t="b">
        <f>E17='на 01.04.2016'!G633</f>
        <v>1</v>
      </c>
      <c r="L17" s="218" t="b">
        <f>F17='на 01.04.2016'!H633</f>
        <v>1</v>
      </c>
      <c r="M17" s="218" t="b">
        <f>G17='на 01.04.2016'!I633</f>
        <v>1</v>
      </c>
      <c r="N17" s="218" t="b">
        <f>H17='на 01.04.2016'!K633</f>
        <v>1</v>
      </c>
    </row>
    <row r="18" spans="1:14" s="108" customFormat="1" ht="40.5" x14ac:dyDescent="0.3">
      <c r="A18" s="103">
        <v>15</v>
      </c>
      <c r="B18" s="104" t="s">
        <v>320</v>
      </c>
      <c r="C18" s="180" t="s">
        <v>58</v>
      </c>
      <c r="D18" s="206" t="s">
        <v>73</v>
      </c>
      <c r="E18" s="658"/>
      <c r="F18" s="658"/>
      <c r="G18" s="658"/>
      <c r="H18" s="658"/>
      <c r="I18" s="658"/>
      <c r="J18" s="658"/>
      <c r="K18" s="218"/>
      <c r="L18" s="218"/>
      <c r="M18" s="218"/>
      <c r="N18" s="218"/>
    </row>
    <row r="19" spans="1:14" s="108" customFormat="1" ht="60.75" x14ac:dyDescent="0.3">
      <c r="A19" s="103">
        <v>16</v>
      </c>
      <c r="B19" s="104" t="s">
        <v>321</v>
      </c>
      <c r="C19" s="180" t="s">
        <v>51</v>
      </c>
      <c r="D19" s="105" t="s">
        <v>72</v>
      </c>
      <c r="E19" s="106">
        <f>'на 01.04.2016'!G645</f>
        <v>7715.1</v>
      </c>
      <c r="F19" s="106">
        <f>'на 01.04.2016'!H645</f>
        <v>140956.26999999999</v>
      </c>
      <c r="G19" s="106">
        <f>'на 01.04.2016'!I645</f>
        <v>50272.14</v>
      </c>
      <c r="H19" s="106">
        <f>'на 01.04.2016'!K645</f>
        <v>9088.75</v>
      </c>
      <c r="I19" s="106">
        <f>G19-H19</f>
        <v>41183.39</v>
      </c>
      <c r="J19" s="107">
        <f>H19/F19</f>
        <v>0.06</v>
      </c>
      <c r="K19" s="218" t="b">
        <f>E19='на 01.04.2016'!G645</f>
        <v>1</v>
      </c>
      <c r="L19" s="218" t="b">
        <f>F19='на 01.04.2016'!H645</f>
        <v>1</v>
      </c>
      <c r="M19" s="218" t="b">
        <f>G19='на 01.04.2016'!I645</f>
        <v>1</v>
      </c>
      <c r="N19" s="218" t="b">
        <f>H19='на 01.04.2016'!K645</f>
        <v>1</v>
      </c>
    </row>
    <row r="20" spans="1:14" s="108" customFormat="1" ht="40.5" x14ac:dyDescent="0.3">
      <c r="A20" s="103">
        <v>17</v>
      </c>
      <c r="B20" s="104" t="s">
        <v>322</v>
      </c>
      <c r="C20" s="180"/>
      <c r="D20" s="105" t="s">
        <v>73</v>
      </c>
      <c r="E20" s="658"/>
      <c r="F20" s="658"/>
      <c r="G20" s="658"/>
      <c r="H20" s="658"/>
      <c r="I20" s="658"/>
      <c r="J20" s="658"/>
      <c r="K20" s="218"/>
      <c r="L20" s="218"/>
      <c r="M20" s="218"/>
      <c r="N20" s="218"/>
    </row>
    <row r="21" spans="1:14" s="108" customFormat="1" ht="40.5" x14ac:dyDescent="0.3">
      <c r="A21" s="103">
        <v>18</v>
      </c>
      <c r="B21" s="104" t="s">
        <v>323</v>
      </c>
      <c r="C21" s="180" t="s">
        <v>59</v>
      </c>
      <c r="D21" s="109" t="s">
        <v>72</v>
      </c>
      <c r="E21" s="106">
        <f>'на 01.04.2016'!G759</f>
        <v>537304.99</v>
      </c>
      <c r="F21" s="106">
        <f>'на 01.04.2016'!H759</f>
        <v>537304.99</v>
      </c>
      <c r="G21" s="106">
        <f>'на 01.04.2016'!I759</f>
        <v>16565.54</v>
      </c>
      <c r="H21" s="106">
        <f>'на 01.04.2016'!K759</f>
        <v>16565.53</v>
      </c>
      <c r="I21" s="106">
        <f>G21-H21</f>
        <v>0.01</v>
      </c>
      <c r="J21" s="107">
        <f>H21/F21</f>
        <v>0.03</v>
      </c>
      <c r="K21" s="218" t="b">
        <f>E21='на 01.04.2016'!G759</f>
        <v>1</v>
      </c>
      <c r="L21" s="218" t="b">
        <f>F21='на 01.04.2016'!H759</f>
        <v>1</v>
      </c>
      <c r="M21" s="218" t="b">
        <f>G21='на 01.04.2016'!I759</f>
        <v>1</v>
      </c>
      <c r="N21" s="218" t="b">
        <f>H21='на 01.04.2016'!K759</f>
        <v>1</v>
      </c>
    </row>
    <row r="22" spans="1:14" s="108" customFormat="1" ht="40.5" x14ac:dyDescent="0.3">
      <c r="A22" s="103">
        <v>19</v>
      </c>
      <c r="B22" s="104" t="s">
        <v>324</v>
      </c>
      <c r="C22" s="180"/>
      <c r="D22" s="105" t="s">
        <v>73</v>
      </c>
      <c r="E22" s="658"/>
      <c r="F22" s="658"/>
      <c r="G22" s="658"/>
      <c r="H22" s="658"/>
      <c r="I22" s="658"/>
      <c r="J22" s="658"/>
      <c r="K22" s="218"/>
      <c r="L22" s="218"/>
      <c r="M22" s="218"/>
      <c r="N22" s="218"/>
    </row>
    <row r="23" spans="1:14" s="108" customFormat="1" ht="81" x14ac:dyDescent="0.3">
      <c r="A23" s="103">
        <v>20</v>
      </c>
      <c r="B23" s="104" t="s">
        <v>325</v>
      </c>
      <c r="C23" s="180" t="s">
        <v>216</v>
      </c>
      <c r="D23" s="109" t="s">
        <v>72</v>
      </c>
      <c r="E23" s="106">
        <f>'на 01.04.2016'!G889</f>
        <v>98628.15</v>
      </c>
      <c r="F23" s="106">
        <f>'на 01.04.2016'!H889</f>
        <v>98628.15</v>
      </c>
      <c r="G23" s="106">
        <f>'на 01.04.2016'!I889</f>
        <v>7734.49</v>
      </c>
      <c r="H23" s="106">
        <f>'на 01.04.2016'!K889</f>
        <v>7734.49</v>
      </c>
      <c r="I23" s="106">
        <f>G23-H23</f>
        <v>0</v>
      </c>
      <c r="J23" s="107">
        <f>H23/F23</f>
        <v>0.08</v>
      </c>
      <c r="K23" s="218" t="b">
        <f>E23='на 01.04.2016'!G889</f>
        <v>1</v>
      </c>
      <c r="L23" s="218" t="b">
        <f>F23='на 01.04.2016'!H889</f>
        <v>1</v>
      </c>
      <c r="M23" s="218" t="b">
        <f>G23='на 01.04.2016'!I889</f>
        <v>1</v>
      </c>
      <c r="N23" s="218" t="b">
        <f>H23='на 01.04.2016'!K889</f>
        <v>1</v>
      </c>
    </row>
    <row r="24" spans="1:14" s="108" customFormat="1" ht="40.5" x14ac:dyDescent="0.3">
      <c r="A24" s="103">
        <v>21</v>
      </c>
      <c r="B24" s="104" t="s">
        <v>326</v>
      </c>
      <c r="C24" s="180" t="s">
        <v>53</v>
      </c>
      <c r="D24" s="143" t="s">
        <v>73</v>
      </c>
      <c r="E24" s="657"/>
      <c r="F24" s="657"/>
      <c r="G24" s="657"/>
      <c r="H24" s="657"/>
      <c r="I24" s="657"/>
      <c r="J24" s="657"/>
    </row>
    <row r="25" spans="1:14" s="108" customFormat="1" ht="40.5" x14ac:dyDescent="0.3">
      <c r="A25" s="103">
        <v>22</v>
      </c>
      <c r="B25" s="104" t="s">
        <v>327</v>
      </c>
      <c r="C25" s="180" t="s">
        <v>312</v>
      </c>
      <c r="D25" s="206" t="s">
        <v>73</v>
      </c>
      <c r="E25" s="658"/>
      <c r="F25" s="658"/>
      <c r="G25" s="658"/>
      <c r="H25" s="658"/>
      <c r="I25" s="658"/>
      <c r="J25" s="658"/>
    </row>
    <row r="26" spans="1:14" s="108" customFormat="1" ht="40.5" x14ac:dyDescent="0.3">
      <c r="A26" s="103">
        <v>23</v>
      </c>
      <c r="B26" s="104" t="s">
        <v>328</v>
      </c>
      <c r="C26" s="180"/>
      <c r="D26" s="105" t="s">
        <v>73</v>
      </c>
      <c r="E26" s="658"/>
      <c r="F26" s="658"/>
      <c r="G26" s="658"/>
      <c r="H26" s="658"/>
      <c r="I26" s="658"/>
      <c r="J26" s="658"/>
    </row>
    <row r="27" spans="1:14" s="108" customFormat="1" ht="60.75" x14ac:dyDescent="0.3">
      <c r="A27" s="103">
        <v>24</v>
      </c>
      <c r="B27" s="104" t="s">
        <v>401</v>
      </c>
      <c r="C27" s="180"/>
      <c r="D27" s="206" t="s">
        <v>73</v>
      </c>
      <c r="E27" s="658"/>
      <c r="F27" s="658"/>
      <c r="G27" s="658"/>
      <c r="H27" s="658"/>
      <c r="I27" s="658"/>
      <c r="J27" s="658"/>
    </row>
    <row r="28" spans="1:14" s="108" customFormat="1" ht="60.75" x14ac:dyDescent="0.3">
      <c r="A28" s="103">
        <v>25</v>
      </c>
      <c r="B28" s="104" t="s">
        <v>329</v>
      </c>
      <c r="C28" s="180"/>
      <c r="D28" s="206" t="s">
        <v>73</v>
      </c>
      <c r="E28" s="658"/>
      <c r="F28" s="658"/>
      <c r="G28" s="658"/>
      <c r="H28" s="658"/>
      <c r="I28" s="658"/>
      <c r="J28" s="658"/>
    </row>
    <row r="29" spans="1:14" ht="139.5" customHeight="1" x14ac:dyDescent="0.3">
      <c r="A29" s="659" t="s">
        <v>400</v>
      </c>
      <c r="B29" s="659"/>
      <c r="C29" s="659"/>
      <c r="D29" s="142" t="s">
        <v>104</v>
      </c>
      <c r="E29" s="100">
        <f>E4+E5+E6+E8+E9+E10+E11+E14+E15+E16+E17+E19+E21+E23</f>
        <v>10511376.33</v>
      </c>
      <c r="F29" s="100">
        <f t="shared" ref="F29:I29" si="1">F4+F5+F6+F8+F9+F10+F11+F14+F15+F16+F17+F19+F21+F23</f>
        <v>11670439.93</v>
      </c>
      <c r="G29" s="100">
        <f t="shared" si="1"/>
        <v>2533763.23</v>
      </c>
      <c r="H29" s="100">
        <f t="shared" si="1"/>
        <v>2356064.0099999998</v>
      </c>
      <c r="I29" s="100">
        <f t="shared" si="1"/>
        <v>177699.22</v>
      </c>
      <c r="J29" s="101">
        <f>H29/F29</f>
        <v>0.2</v>
      </c>
      <c r="L29" s="108"/>
    </row>
    <row r="35" spans="2:10" x14ac:dyDescent="0.25">
      <c r="B35"/>
      <c r="E35" t="b">
        <f>E29='на 01.04.2016'!G11</f>
        <v>1</v>
      </c>
      <c r="F35" t="b">
        <f>F29='на 01.04.2016'!H11</f>
        <v>1</v>
      </c>
      <c r="G35" t="b">
        <f>G29='на 01.04.2016'!I11</f>
        <v>1</v>
      </c>
      <c r="H35" t="b">
        <f>H29='на 01.04.2016'!K11</f>
        <v>1</v>
      </c>
      <c r="I35" s="202" t="b">
        <f>'на 01.04.2016'!I11-'на 01.04.2016'!K11=перечень!I29</f>
        <v>1</v>
      </c>
      <c r="J35" t="b">
        <f>J29='на 01.04.2016'!L11</f>
        <v>1</v>
      </c>
    </row>
  </sheetData>
  <autoFilter ref="A3:D29"/>
  <customSheetViews>
    <customSheetView guid="{2F7AC811-CA37-46E3-866E-6E10DF43054A}" scale="57" showPageBreaks="1" fitToPage="1" printArea="1" showAutoFilter="1" topLeftCell="A7">
      <selection activeCell="B14" sqref="B14"/>
      <pageMargins left="1.1023622047244095" right="0.70866141732283472" top="0.74803149606299213" bottom="0.74803149606299213" header="0.31496062992125984" footer="0.31496062992125984"/>
      <pageSetup paperSize="8" scale="78" fitToHeight="0" orientation="landscape" r:id="rId1"/>
      <autoFilter ref="A3:D29"/>
    </customSheetView>
    <customSheetView guid="{D7BC8E82-4392-4806-9DAE-D94253790B9C}" scale="57" showPageBreaks="1" fitToPage="1" printArea="1" showAutoFilter="1">
      <selection activeCell="G6" sqref="G6"/>
      <pageMargins left="1.1023622047244095" right="0.70866141732283472" top="0.74803149606299213" bottom="0.74803149606299213" header="0.31496062992125984" footer="0.31496062992125984"/>
      <pageSetup paperSize="8" scale="78" fitToHeight="0" orientation="landscape" r:id="rId2"/>
      <autoFilter ref="A3:D29"/>
    </customSheetView>
    <customSheetView guid="{A6B98527-7CBF-4E4D-BDEA-9334A3EB779F}" scale="57" fitToPage="1" showAutoFilter="1">
      <selection activeCell="H11" sqref="H11"/>
      <pageMargins left="1.1023622047244095" right="0.70866141732283472" top="0.74803149606299213" bottom="0.74803149606299213" header="0.31496062992125984" footer="0.31496062992125984"/>
      <pageSetup paperSize="8" scale="78" fitToHeight="0" orientation="landscape" r:id="rId3"/>
      <autoFilter ref="A3:D29"/>
    </customSheetView>
    <customSheetView guid="{F2110B0B-AAE7-42F0-B553-C360E9249AD4}" scale="57" showPageBreaks="1" fitToPage="1" printArea="1" showAutoFilter="1">
      <selection activeCell="G6" sqref="G6"/>
      <pageMargins left="1.1023622047244095" right="0.70866141732283472" top="0.74803149606299213" bottom="0.74803149606299213" header="0.31496062992125984" footer="0.31496062992125984"/>
      <pageSetup paperSize="8" scale="78" fitToHeight="0" orientation="landscape" r:id="rId4"/>
      <autoFilter ref="A3:D29"/>
    </customSheetView>
    <customSheetView guid="{CB1A56DC-A135-41E6-8A02-AE4E518C879F}" scale="57" fitToPage="1" showAutoFilter="1" topLeftCell="A13">
      <selection activeCell="B22" sqref="B22"/>
      <pageMargins left="1.1023622047244095" right="0.70866141732283472" top="0.74803149606299213" bottom="0.74803149606299213" header="0.31496062992125984" footer="0.31496062992125984"/>
      <pageSetup paperSize="8" scale="78" fitToHeight="0" orientation="landscape" r:id="rId5"/>
      <autoFilter ref="A3:D29"/>
    </customSheetView>
    <customSheetView guid="{D20DFCFE-63F9-4265-B37B-4F36C46DF159}" scale="57" showPageBreaks="1" fitToPage="1" printArea="1" showAutoFilter="1" topLeftCell="A19">
      <selection activeCell="B44" sqref="B44"/>
      <pageMargins left="1.1023622047244095" right="0.70866141732283472" top="0.74803149606299213" bottom="0.74803149606299213" header="0.31496062992125984" footer="0.31496062992125984"/>
      <pageSetup paperSize="8" scale="78" fitToHeight="0" orientation="landscape" r:id="rId6"/>
      <autoFilter ref="A3:D29"/>
    </customSheetView>
  </customSheetViews>
  <mergeCells count="14">
    <mergeCell ref="A1:J1"/>
    <mergeCell ref="E24:J24"/>
    <mergeCell ref="E7:J7"/>
    <mergeCell ref="A29:C29"/>
    <mergeCell ref="E12:J12"/>
    <mergeCell ref="E20:J20"/>
    <mergeCell ref="E22:J22"/>
    <mergeCell ref="E26:J26"/>
    <mergeCell ref="E13:J13"/>
    <mergeCell ref="E27:J27"/>
    <mergeCell ref="E28:J28"/>
    <mergeCell ref="E18:J18"/>
    <mergeCell ref="E25:J25"/>
    <mergeCell ref="E17:J17"/>
  </mergeCells>
  <pageMargins left="1.1023622047244095" right="0.70866141732283472" top="0.74803149606299213" bottom="0.74803149606299213" header="0.31496062992125984" footer="0.31496062992125984"/>
  <pageSetup paperSize="8" scale="78"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на 01.04.2016</vt:lpstr>
      <vt:lpstr>перечень</vt:lpstr>
      <vt:lpstr>'на 01.04.2016'!Заголовки_для_печати</vt:lpstr>
      <vt:lpstr>перечень!Заголовки_для_печати</vt:lpstr>
      <vt:lpstr>'на 01.04.2016'!Область_печати</vt:lpstr>
      <vt:lpstr>перечень!Область_печати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User</cp:lastModifiedBy>
  <cp:lastPrinted>2016-04-06T06:32:46Z</cp:lastPrinted>
  <dcterms:created xsi:type="dcterms:W3CDTF">2011-12-13T05:34:09Z</dcterms:created>
  <dcterms:modified xsi:type="dcterms:W3CDTF">2016-04-08T05:43:00Z</dcterms:modified>
</cp:coreProperties>
</file>