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Реализация МП города и ГП округа 2016 год\на 01.03.2016\реализация ГП округа на 01.03.2016\"/>
    </mc:Choice>
  </mc:AlternateContent>
  <bookViews>
    <workbookView xWindow="0" yWindow="120" windowWidth="19200" windowHeight="11475" tabRatio="501"/>
  </bookViews>
  <sheets>
    <sheet name="на 01.03.2016" sheetId="1" r:id="rId1"/>
    <sheet name="перечень" sheetId="2" r:id="rId2"/>
  </sheets>
  <definedNames>
    <definedName name="_xlnm._FilterDatabase" localSheetId="0" hidden="1">'на 01.03.2016'!$A$9:$T$1124</definedName>
    <definedName name="_xlnm._FilterDatabase" localSheetId="1" hidden="1">перечень!$A$3:$D$29</definedName>
    <definedName name="Z_0217F586_7BE2_4803_B88F_1646729DF76E_.wvu.FilterData" localSheetId="0" hidden="1">'на 01.03.2016'!$A$9:$T$1124</definedName>
    <definedName name="Z_040F7A53_882C_426B_A971_3BA4E7F819F6_.wvu.FilterData" localSheetId="0" hidden="1">'на 01.03.2016'!$A$9:$L$367</definedName>
    <definedName name="Z_05C1E2BB_B583_44DD_A8AC_FBF87A053735_.wvu.FilterData" localSheetId="0" hidden="1">'на 01.03.2016'!$A$9:$L$367</definedName>
    <definedName name="Z_05C9DD0B_EBEE_40E7_A642_8B2CDCC810BA_.wvu.FilterData" localSheetId="0" hidden="1">'на 01.03.2016'!$A$9:$L$367</definedName>
    <definedName name="Z_0623BA59_06E0_47C4_A9E0_EFF8949456C2_.wvu.FilterData" localSheetId="0" hidden="1">'на 01.03.2016'!$A$9:$L$367</definedName>
    <definedName name="Z_079216EF_F396_45DE_93AA_DF26C49F532F_.wvu.FilterData" localSheetId="0" hidden="1">'на 01.03.2016'!$A$9:$L$367</definedName>
    <definedName name="Z_081D092E_BCFD_434D_99DD_F262EBF81A7D_.wvu.FilterData" localSheetId="0" hidden="1">'на 01.03.2016'!$A$9:$L$367</definedName>
    <definedName name="Z_09EDEF91_2CA5_4F56_B67B_9D290C461670_.wvu.FilterData" localSheetId="0" hidden="1">'на 01.03.2016'!$A$9:$L$367</definedName>
    <definedName name="Z_0AC3FA68_E0C8_4657_AD81_AF6345EA501C_.wvu.FilterData" localSheetId="0" hidden="1">'на 01.03.2016'!$A$9:$L$367</definedName>
    <definedName name="Z_0B579593_C56D_4394_91C1_F024BBE56EB1_.wvu.FilterData" localSheetId="0" hidden="1">'на 01.03.2016'!$A$9:$L$367</definedName>
    <definedName name="Z_0C6B39CB_8BE2_4437_B7EF_2B863FB64A7A_.wvu.FilterData" localSheetId="0" hidden="1">'на 01.03.2016'!$A$9:$L$367</definedName>
    <definedName name="Z_0C8C20D3_1DCE_4FE1_95B1_F35D8D398254_.wvu.FilterData" localSheetId="0" hidden="1">'на 01.03.2016'!$A$9:$L$367</definedName>
    <definedName name="Z_0CF3E93E_60F6_45C8_AD33_C2CE08831546_.wvu.FilterData" localSheetId="0" hidden="1">'на 01.03.2016'!$A$9:$L$367</definedName>
    <definedName name="Z_0D7F5190_D20E_42FD_AD77_53CB309C7272_.wvu.FilterData" localSheetId="0" hidden="1">'на 01.03.2016'!$A$9:$L$367</definedName>
    <definedName name="Z_0E6786D8_AC3A_48D5_9AD7_4E7485DB6D9C_.wvu.FilterData" localSheetId="0" hidden="1">'на 01.03.2016'!$A$9:$L$367</definedName>
    <definedName name="Z_105D23B5_3830_4B2C_A4D4_FBFBD3BEFB9C_.wvu.FilterData" localSheetId="0" hidden="1">'на 01.03.2016'!$A$9:$L$367</definedName>
    <definedName name="Z_12397037_6208_4B36_BC95_11438284A9DE_.wvu.FilterData" localSheetId="0" hidden="1">'на 01.03.2016'!$A$9:$L$367</definedName>
    <definedName name="Z_1315266B_953C_4E7F_B538_74B6DF400647_.wvu.FilterData" localSheetId="0" hidden="1">'на 01.03.2016'!$A$9:$L$367</definedName>
    <definedName name="Z_13E7ADA2_058C_4412_9AEA_31547694DD5C_.wvu.FilterData" localSheetId="0" hidden="1">'на 01.03.2016'!$A$9:$L$367</definedName>
    <definedName name="Z_16533C21_4A9A_450C_8A94_553B88C3A9CF_.wvu.FilterData" localSheetId="0" hidden="1">'на 01.03.2016'!$A$9:$L$367</definedName>
    <definedName name="Z_1682CF4C_6BE2_4E45_A613_382D117E51BF_.wvu.FilterData" localSheetId="0" hidden="1">'на 01.03.2016'!$A$9:$T$1124</definedName>
    <definedName name="Z_168FD5D4_D13B_47B9_8E56_61C627E3620F_.wvu.FilterData" localSheetId="0" hidden="1">'на 01.03.2016'!$A$9:$L$367</definedName>
    <definedName name="Z_176FBEC7_B2AF_4702_A894_382F81F9ECF6_.wvu.FilterData" localSheetId="0" hidden="1">'на 01.03.2016'!$A$9:$L$367</definedName>
    <definedName name="Z_17AEC02B_67B1_483A_97D2_C1C6DFD21518_.wvu.FilterData" localSheetId="0" hidden="1">'на 01.03.2016'!$A$9:$T$1124</definedName>
    <definedName name="Z_19510E6E_7565_4AC2_BCB4_A345501456B6_.wvu.FilterData" localSheetId="0" hidden="1">'на 01.03.2016'!$A$9:$L$367</definedName>
    <definedName name="Z_1ADD4354_436F_41C7_AFD6_B73FA2D9BC20_.wvu.FilterData" localSheetId="0" hidden="1">'на 01.03.2016'!$A$9:$T$1124</definedName>
    <definedName name="Z_1C3DF549_BEC3_47F7_8F0B_A96D42597ECF_.wvu.FilterData" localSheetId="0" hidden="1">'на 01.03.2016'!$A$9:$L$367</definedName>
    <definedName name="Z_1C681B2A_8932_44D9_BF50_EA5DBCC10436_.wvu.FilterData" localSheetId="0" hidden="1">'на 01.03.2016'!$A$9:$L$367</definedName>
    <definedName name="Z_1D2C2901_70D8_494F_B885_AA5F7F9A1D2E_.wvu.FilterData" localSheetId="0" hidden="1">'на 01.03.2016'!$A$9:$T$1124</definedName>
    <definedName name="Z_1F274A4D_4DCC_44CA_A1BD_90B7EE180486_.wvu.FilterData" localSheetId="0" hidden="1">'на 01.03.2016'!$A$9:$L$367</definedName>
    <definedName name="Z_1FF678B1_7F2B_4362_81E7_D3C79ED64B95_.wvu.FilterData" localSheetId="0" hidden="1">'на 01.03.2016'!$A$9:$L$367</definedName>
    <definedName name="Z_216AEA56_C079_4104_83C7_B22F3C2C4895_.wvu.FilterData" localSheetId="0" hidden="1">'на 01.03.2016'!$A$9:$L$367</definedName>
    <definedName name="Z_2181C7D4_AA52_40AC_A808_5D532F9A4DB9_.wvu.FilterData" localSheetId="0" hidden="1">'на 01.03.2016'!$A$9:$L$367</definedName>
    <definedName name="Z_22A3361C_6866_4206_B8FA_E848438D95B8_.wvu.FilterData" localSheetId="0" hidden="1">'на 01.03.2016'!$A$9:$L$367</definedName>
    <definedName name="Z_24D1D1DF_90B3_41D1_82E1_05DE887CC58D_.wvu.FilterData" localSheetId="0" hidden="1">'на 01.03.2016'!$A$9:$L$367</definedName>
    <definedName name="Z_24E5C1BC_322C_4FEF_B964_F0DCC04482C1_.wvu.Cols" localSheetId="0" hidden="1">'на 01.03.2016'!#REF!,'на 01.03.2016'!#REF!</definedName>
    <definedName name="Z_24E5C1BC_322C_4FEF_B964_F0DCC04482C1_.wvu.FilterData" localSheetId="0" hidden="1">'на 01.03.2016'!$A$9:$L$367</definedName>
    <definedName name="Z_24E5C1BC_322C_4FEF_B964_F0DCC04482C1_.wvu.Rows" localSheetId="0" hidden="1">'на 01.03.2016'!#REF!</definedName>
    <definedName name="Z_26E7CD7D_71FD_4075_B268_E6444384CE7D_.wvu.FilterData" localSheetId="0" hidden="1">'на 01.03.2016'!$A$9:$L$367</definedName>
    <definedName name="Z_28008BE5_0693_468D_890E_2AE562EDDFCA_.wvu.FilterData" localSheetId="0" hidden="1">'на 01.03.2016'!$A$9:$L$367</definedName>
    <definedName name="Z_2B4EF399_1F78_4650_9196_70339D27DB54_.wvu.FilterData" localSheetId="0" hidden="1">'на 01.03.2016'!$A$9:$T$1124</definedName>
    <definedName name="Z_2C029299_5EEC_4151_A9E2_241D31E08692_.wvu.FilterData" localSheetId="0" hidden="1">'на 01.03.2016'!$A$9:$T$1124</definedName>
    <definedName name="Z_2C47EAD7_6B0B_40AB_9599_0BF3302E35F1_.wvu.FilterData" localSheetId="0" hidden="1">'на 01.03.2016'!$A$9:$L$367</definedName>
    <definedName name="Z_2D918A37_6905_4BEF_BC3A_DA45E968DAC3_.wvu.FilterData" localSheetId="0" hidden="1">'на 01.03.2016'!$A$9:$L$367</definedName>
    <definedName name="Z_2DF88C31_E5A0_4DFE_877D_5A31D3992603_.wvu.Rows" localSheetId="0" hidden="1">'на 01.03.2016'!$261:$272,'на 01.03.2016'!#REF!,'на 01.03.2016'!#REF!,'на 01.03.2016'!#REF!,'на 01.03.2016'!#REF!,'на 01.03.2016'!#REF!,'на 01.03.2016'!#REF!,'на 01.03.2016'!#REF!,'на 01.03.2016'!#REF!,'на 01.03.2016'!#REF!,'на 01.03.2016'!#REF!</definedName>
    <definedName name="Z_2F3BAFC5_8792_4BC0_833F_5CB9ACB14A14_.wvu.FilterData" localSheetId="0" hidden="1">'на 01.03.2016'!$A$9:$L$367</definedName>
    <definedName name="Z_2F7AC811_CA37_46E3_866E_6E10DF43054A_.wvu.FilterData" localSheetId="0" hidden="1">'на 01.03.2016'!$A$9:$T$1124</definedName>
    <definedName name="Z_2F7AC811_CA37_46E3_866E_6E10DF43054A_.wvu.FilterData" localSheetId="1" hidden="1">перечень!$A$3:$D$29</definedName>
    <definedName name="Z_2F7AC811_CA37_46E3_866E_6E10DF43054A_.wvu.PrintArea" localSheetId="1" hidden="1">перечень!$A$1:$J$33</definedName>
    <definedName name="Z_2F7AC811_CA37_46E3_866E_6E10DF43054A_.wvu.PrintTitles" localSheetId="1" hidden="1">перечень!$3:$3</definedName>
    <definedName name="Z_31985263_3556_4B71_A26F_62706F49B320_.wvu.FilterData" localSheetId="0" hidden="1">'на 01.03.2016'!$A$9:$L$367</definedName>
    <definedName name="Z_31EABA3C_DD8D_46BF_85B1_09527EF8E816_.wvu.FilterData" localSheetId="0" hidden="1">'на 01.03.2016'!$A$9:$L$367</definedName>
    <definedName name="Z_33081AFE_875F_4448_8DBB_C2288E582829_.wvu.FilterData" localSheetId="0" hidden="1">'на 01.03.2016'!$A$9:$T$1124</definedName>
    <definedName name="Z_34587A22_A707_48EC_A6D8_8CA0D443CB5A_.wvu.FilterData" localSheetId="0" hidden="1">'на 01.03.2016'!$A$9:$T$1124</definedName>
    <definedName name="Z_34E97F8E_B808_4C29_AFA8_24160BA8B576_.wvu.FilterData" localSheetId="0" hidden="1">'на 01.03.2016'!$A$9:$L$367</definedName>
    <definedName name="Z_3597F15D_13FB_47E4_B2D7_0713796F1B32_.wvu.FilterData" localSheetId="0" hidden="1">'на 01.03.2016'!$A$9:$L$367</definedName>
    <definedName name="Z_36279478_DEDD_46A7_8B6D_9500CB65A35C_.wvu.FilterData" localSheetId="0" hidden="1">'на 01.03.2016'!$A$9:$L$367</definedName>
    <definedName name="Z_36282042_958F_4D98_9515_9E9271F26AA2_.wvu.FilterData" localSheetId="0" hidden="1">'на 01.03.2016'!$A$9:$L$367</definedName>
    <definedName name="Z_36AEB3FF_FCBC_4E21_8EFE_F20781816ED3_.wvu.FilterData" localSheetId="0" hidden="1">'на 01.03.2016'!$A$9:$L$367</definedName>
    <definedName name="Z_37F8CE32_8CE8_4D95_9C0E_63112E6EFFE9_.wvu.Cols" localSheetId="0" hidden="1">'на 01.03.2016'!#REF!</definedName>
    <definedName name="Z_37F8CE32_8CE8_4D95_9C0E_63112E6EFFE9_.wvu.FilterData" localSheetId="0" hidden="1">'на 01.03.2016'!$A$9:$L$367</definedName>
    <definedName name="Z_37F8CE32_8CE8_4D95_9C0E_63112E6EFFE9_.wvu.PrintArea" localSheetId="0" hidden="1">'на 01.03.2016'!$A$1:$S$367</definedName>
    <definedName name="Z_37F8CE32_8CE8_4D95_9C0E_63112E6EFFE9_.wvu.PrintTitles" localSheetId="0" hidden="1">'на 01.03.2016'!$7:$10</definedName>
    <definedName name="Z_37F8CE32_8CE8_4D95_9C0E_63112E6EFFE9_.wvu.Rows" localSheetId="0" hidden="1">'на 01.03.2016'!$261:$272,'на 01.03.2016'!$29:$34,'на 01.03.2016'!#REF!,'на 01.03.2016'!#REF!,'на 01.03.2016'!#REF!,'на 01.03.2016'!#REF!,'на 01.03.2016'!#REF!,'на 01.03.2016'!#REF!,'на 01.03.2016'!#REF!,'на 01.03.2016'!#REF!,'на 01.03.2016'!#REF!,'на 01.03.2016'!#REF!,'на 01.03.2016'!#REF!,'на 01.03.2016'!#REF!,'на 01.03.2016'!#REF!,'на 01.03.2016'!#REF!,'на 01.03.2016'!#REF!</definedName>
    <definedName name="Z_3AAEA08B_779A_471D_BFA0_0D98BF9A4FAD_.wvu.FilterData" localSheetId="0" hidden="1">'на 01.03.2016'!$A$9:$L$367</definedName>
    <definedName name="Z_3C9F72CF_10C2_48CF_BBB6_A2B9A1393F37_.wvu.FilterData" localSheetId="0" hidden="1">'на 01.03.2016'!$A$9:$L$367</definedName>
    <definedName name="Z_3D1280C8_646B_4BB2_862F_8A8207220C6A_.wvu.FilterData" localSheetId="0" hidden="1">'на 01.03.2016'!$A$9:$L$367</definedName>
    <definedName name="Z_3DB4F6FC_CE58_4083_A6ED_88DCB901BB99_.wvu.FilterData" localSheetId="0" hidden="1">'на 01.03.2016'!$A$9:$L$367</definedName>
    <definedName name="Z_403313B7_B74E_4D03_8AB9_B2A52A5BA330_.wvu.FilterData" localSheetId="0" hidden="1">'на 01.03.2016'!$A$9:$L$367</definedName>
    <definedName name="Z_4055661A_C391_44E3_B71B_DF824D593415_.wvu.FilterData" localSheetId="0" hidden="1">'на 01.03.2016'!$A$9:$L$367</definedName>
    <definedName name="Z_415B8653_FE9C_472E_85AE_9CFA9B00FD5E_.wvu.FilterData" localSheetId="0" hidden="1">'на 01.03.2016'!$A$9:$L$367</definedName>
    <definedName name="Z_4388DD05_A74C_4C1C_A344_6EEDB2F4B1B0_.wvu.FilterData" localSheetId="0" hidden="1">'на 01.03.2016'!$A$9:$L$367</definedName>
    <definedName name="Z_445590C0_7350_4A17_AB85_F8DCF9494ECC_.wvu.FilterData" localSheetId="0" hidden="1">'на 01.03.2016'!$A$9:$L$367</definedName>
    <definedName name="Z_45D27932_FD3D_46DE_B431_4E5606457D7F_.wvu.FilterData" localSheetId="0" hidden="1">'на 01.03.2016'!$A$9:$L$367</definedName>
    <definedName name="Z_47DE35B6_B347_4C65_8E49_C2008CA773EB_.wvu.FilterData" localSheetId="0" hidden="1">'на 01.03.2016'!$A$9:$L$367</definedName>
    <definedName name="Z_4BB7905C_0E11_42F1_848D_90186131796A_.wvu.FilterData" localSheetId="0" hidden="1">'на 01.03.2016'!$A$9:$L$367</definedName>
    <definedName name="Z_4C1FE39D_945F_4F14_94DF_F69B283DCD9F_.wvu.FilterData" localSheetId="0" hidden="1">'на 01.03.2016'!$A$9:$L$367</definedName>
    <definedName name="Z_52C40832_4D48_45A4_B802_95C62DCB5A61_.wvu.FilterData" localSheetId="0" hidden="1">'на 01.03.2016'!$A$9:$L$367</definedName>
    <definedName name="Z_55266A36_B6A9_42E1_8467_17D14F12BABD_.wvu.FilterData" localSheetId="0" hidden="1">'на 01.03.2016'!$A$9:$L$367</definedName>
    <definedName name="Z_565A1A16_6A4F_4794_B3C1_1808DC7E86C0_.wvu.FilterData" localSheetId="0" hidden="1">'на 01.03.2016'!$A$9:$L$367</definedName>
    <definedName name="Z_568C3823_FEE7_49C8_B4CF_3D48541DA65C_.wvu.FilterData" localSheetId="0" hidden="1">'на 01.03.2016'!$A$9:$L$367</definedName>
    <definedName name="Z_56C18D87_C587_43F7_9147_D7827AADF66D_.wvu.FilterData" localSheetId="0" hidden="1">'на 01.03.2016'!$A$9:$L$367</definedName>
    <definedName name="Z_5729DC83_8713_4B21_9D2C_8A74D021747E_.wvu.FilterData" localSheetId="0" hidden="1">'на 01.03.2016'!$A$9:$L$367</definedName>
    <definedName name="Z_58270B81_2C5A_44D4_84D8_B29B6BA03243_.wvu.FilterData" localSheetId="0" hidden="1">'на 01.03.2016'!$A$9:$L$367</definedName>
    <definedName name="Z_59F91900_CAE9_4608_97BE_FBC0993C389F_.wvu.FilterData" localSheetId="0" hidden="1">'на 01.03.2016'!$A$9:$L$367</definedName>
    <definedName name="Z_5C13A1A0_C535_4639_90BE_9B5D72B8AEDB_.wvu.FilterData" localSheetId="0" hidden="1">'на 01.03.2016'!$A$9:$L$367</definedName>
    <definedName name="Z_5CDE7466_9008_4EE8_8F19_E26D937B15F6_.wvu.FilterData" localSheetId="0" hidden="1">'на 01.03.2016'!$A$9:$L$367</definedName>
    <definedName name="Z_60657231_C99E_4191_A90E_C546FB588843_.wvu.FilterData" localSheetId="0" hidden="1">'на 01.03.2016'!$A$9:$L$367</definedName>
    <definedName name="Z_60B33E92_3815_4061_91AA_8E38B8895054_.wvu.FilterData" localSheetId="0" hidden="1">'на 01.03.2016'!$A$9:$L$367</definedName>
    <definedName name="Z_62534477_13C5_437C_87A9_3525FC60CE4D_.wvu.FilterData" localSheetId="0" hidden="1">'на 01.03.2016'!$A$9:$T$1124</definedName>
    <definedName name="Z_62691467_BD46_47AE_A6DF_52CBD0D9817B_.wvu.FilterData" localSheetId="0" hidden="1">'на 01.03.2016'!$A$9:$L$367</definedName>
    <definedName name="Z_638AAAE8_8FF2_44D0_A160_BB2A9AEB5B72_.wvu.FilterData" localSheetId="0" hidden="1">'на 01.03.2016'!$A$9:$L$367</definedName>
    <definedName name="Z_63D45DC6_0D62_438A_9069_0A4378090381_.wvu.FilterData" localSheetId="0" hidden="1">'на 01.03.2016'!$A$9:$L$367</definedName>
    <definedName name="Z_66550ABE_0FE4_4071_B1FA_6163FA599414_.wvu.FilterData" localSheetId="0" hidden="1">'на 01.03.2016'!$A$9:$T$1124</definedName>
    <definedName name="Z_6656F77C_55F8_4E1C_A222_2E884838D2F2_.wvu.FilterData" localSheetId="0" hidden="1">'на 01.03.2016'!$A$9:$T$1124</definedName>
    <definedName name="Z_69321B6F_CF2A_4DAB_82CF_8CAAD629F257_.wvu.FilterData" localSheetId="0" hidden="1">'на 01.03.2016'!$A$9:$T$1124</definedName>
    <definedName name="Z_6BE4E62B_4F97_4F96_9638_8ADCE8F932B1_.wvu.FilterData" localSheetId="0" hidden="1">'на 01.03.2016'!$A$9:$L$367</definedName>
    <definedName name="Z_6BE735CC_AF2E_4F67_B22D_A8AB001D3353_.wvu.FilterData" localSheetId="0" hidden="1">'на 01.03.2016'!$A$9:$L$367</definedName>
    <definedName name="Z_6CF84B0C_144A_4CF4_A34E_B9147B738037_.wvu.FilterData" localSheetId="0" hidden="1">'на 01.03.2016'!$A$9:$L$367</definedName>
    <definedName name="Z_6E2D6686_B9FD_4BBA_8CD4_95C6386F5509_.wvu.FilterData" localSheetId="0" hidden="1">'на 01.03.2016'!$A$9:$L$367</definedName>
    <definedName name="Z_6F1223ED_6D7E_4BDC_97BD_57C6B16DF50B_.wvu.FilterData" localSheetId="0" hidden="1">'на 01.03.2016'!$A$9:$T$1124</definedName>
    <definedName name="Z_6F60BF81_D1A9_4E04_93E7_3EE7124B8D23_.wvu.FilterData" localSheetId="0" hidden="1">'на 01.03.2016'!$A$9:$L$367</definedName>
    <definedName name="Z_706D67E7_3361_40B2_829D_8844AB8060E2_.wvu.FilterData" localSheetId="0" hidden="1">'на 01.03.2016'!$A$9:$L$367</definedName>
    <definedName name="Z_7246383F_5A7C_4469_ABE5_F3DE99D7B98C_.wvu.FilterData" localSheetId="0" hidden="1">'на 01.03.2016'!$A$9:$L$367</definedName>
    <definedName name="Z_72971C39_5C91_4008_BD77_2DC24FDFDCB6_.wvu.FilterData" localSheetId="0" hidden="1">'на 01.03.2016'!$A$9:$T$1124</definedName>
    <definedName name="Z_742C8CE1_B323_4B6C_901C_E2B713ADDB04_.wvu.FilterData" localSheetId="0" hidden="1">'на 01.03.2016'!$A$9:$L$367</definedName>
    <definedName name="Z_762066AC_D656_4392_845D_8C6157B76764_.wvu.FilterData" localSheetId="0" hidden="1">'на 01.03.2016'!$A$9:$L$367</definedName>
    <definedName name="Z_799DB00F_141C_483B_A462_359C05A36D93_.wvu.FilterData" localSheetId="0" hidden="1">'на 01.03.2016'!$A$9:$L$367</definedName>
    <definedName name="Z_7A09065A_45D5_4C53_B9DD_121DF6719D64_.wvu.FilterData" localSheetId="0" hidden="1">'на 01.03.2016'!$A$9:$L$367</definedName>
    <definedName name="Z_7AE14342_BF53_4FA2_8C85_1038D8BA9596_.wvu.FilterData" localSheetId="0" hidden="1">'на 01.03.2016'!$A$9:$L$367</definedName>
    <definedName name="Z_7BC27702_AD83_4B6E_860E_D694439F877D_.wvu.FilterData" localSheetId="0" hidden="1">'на 01.03.2016'!$A$9:$L$367</definedName>
    <definedName name="Z_7DB24378_D193_4D04_9739_831C8625EEAE_.wvu.FilterData" localSheetId="0" hidden="1">'на 01.03.2016'!$A$9:$T$355</definedName>
    <definedName name="Z_81403331_C5EB_4760_B273_D3D9C8D43951_.wvu.FilterData" localSheetId="0" hidden="1">'на 01.03.2016'!$A$9:$L$367</definedName>
    <definedName name="Z_8280D1E0_5055_49CD_A383_D6B2F2EBD512_.wvu.FilterData" localSheetId="0" hidden="1">'на 01.03.2016'!$A$9:$L$367</definedName>
    <definedName name="Z_8462E4B7_FF49_4401_9CB1_027D70C3D86B_.wvu.FilterData" localSheetId="0" hidden="1">'на 01.03.2016'!$A$9:$L$367</definedName>
    <definedName name="Z_8649CC96_F63A_4F83_8C89_AA8F47AC05F3_.wvu.FilterData" localSheetId="0" hidden="1">'на 01.03.2016'!$A$9:$L$367</definedName>
    <definedName name="Z_87AE545F_036F_4E8B_9D04_AE59AB8BAC14_.wvu.FilterData" localSheetId="0" hidden="1">'на 01.03.2016'!$A$9:$L$367</definedName>
    <definedName name="Z_8878B53B_0E8A_4A11_8A26_C2AC9BB8A4A9_.wvu.FilterData" localSheetId="0" hidden="1">'на 01.03.2016'!$A$9:$L$367</definedName>
    <definedName name="Z_8C654415_86D2_479D_A511_8A4B3774E375_.wvu.FilterData" localSheetId="0" hidden="1">'на 01.03.2016'!$A$9:$L$367</definedName>
    <definedName name="Z_8CAD663B_CD5E_4846_B4FD_69BCB6D1EB12_.wvu.FilterData" localSheetId="0" hidden="1">'на 01.03.2016'!$A$9:$L$367</definedName>
    <definedName name="Z_8CB267BE_E783_4914_8FFF_50D79F1D75CF_.wvu.FilterData" localSheetId="0" hidden="1">'на 01.03.2016'!$A$9:$L$367</definedName>
    <definedName name="Z_8D7BE686_9FAF_4C26_8FD5_5395E55E0797_.wvu.FilterData" localSheetId="0" hidden="1">'на 01.03.2016'!$A$9:$L$367</definedName>
    <definedName name="Z_8D8D2F4C_3B7E_4C1F_A367_4BA418733E1A_.wvu.FilterData" localSheetId="0" hidden="1">'на 01.03.2016'!$A$9:$L$367</definedName>
    <definedName name="Z_8E62A2BE_7CE7_496E_AC79_F133ABDC98BF_.wvu.FilterData" localSheetId="0" hidden="1">'на 01.03.2016'!$A$9:$L$367</definedName>
    <definedName name="Z_935DFEC4_8817_4BB5_A846_9674D5A05EE9_.wvu.FilterData" localSheetId="0" hidden="1">'на 01.03.2016'!$A$9:$L$367</definedName>
    <definedName name="Z_94E3B816_367C_44F4_94FC_13D42F694C13_.wvu.FilterData" localSheetId="0" hidden="1">'на 01.03.2016'!$A$9:$T$1124</definedName>
    <definedName name="Z_95B5A563_A81C_425C_AC80_18232E0FA0F2_.wvu.FilterData" localSheetId="0" hidden="1">'на 01.03.2016'!$A$9:$L$367</definedName>
    <definedName name="Z_96167660_EA8B_4F7D_87A1_785E97B459B3_.wvu.FilterData" localSheetId="0" hidden="1">'на 01.03.2016'!$A$9:$L$367</definedName>
    <definedName name="Z_96879477_4713_4ABC_982A_7EB1C07B4DED_.wvu.FilterData" localSheetId="0" hidden="1">'на 01.03.2016'!$A$9:$L$367</definedName>
    <definedName name="Z_97F74FDF_2C27_4D85_A3A7_1EF51A8A2DFF_.wvu.FilterData" localSheetId="0" hidden="1">'на 01.03.2016'!$A$9:$L$367</definedName>
    <definedName name="Z_9A769443_7DFA_43D5_AB26_6F2EEF53DAF1_.wvu.FilterData" localSheetId="0" hidden="1">'на 01.03.2016'!$A$9:$L$367</definedName>
    <definedName name="Z_9C310551_EC8B_4B87_B5AF_39FC532C6FE3_.wvu.FilterData" localSheetId="0" hidden="1">'на 01.03.2016'!$A$9:$L$367</definedName>
    <definedName name="Z_9D24C81C_5B18_4B40_BF88_7236C9CAE366_.wvu.FilterData" localSheetId="0" hidden="1">'на 01.03.2016'!$A$9:$L$367</definedName>
    <definedName name="Z_9E943B7D_D4C7_443F_BC4C_8AB90546D8A5_.wvu.Cols" localSheetId="0" hidden="1">'на 01.03.2016'!#REF!,'на 01.03.2016'!$T:$V</definedName>
    <definedName name="Z_9E943B7D_D4C7_443F_BC4C_8AB90546D8A5_.wvu.FilterData" localSheetId="0" hidden="1">'на 01.03.2016'!$A$5:$T$355</definedName>
    <definedName name="Z_9E943B7D_D4C7_443F_BC4C_8AB90546D8A5_.wvu.PrintTitles" localSheetId="0" hidden="1">'на 01.03.2016'!$7:$10</definedName>
    <definedName name="Z_9E943B7D_D4C7_443F_BC4C_8AB90546D8A5_.wvu.Rows" localSheetId="0" hidden="1">'на 01.03.2016'!#REF!,'на 01.03.2016'!$261:$272,'на 01.03.2016'!#REF!,'на 01.03.2016'!#REF!,'на 01.03.2016'!#REF!,'на 01.03.2016'!#REF!,'на 01.03.2016'!#REF!,'на 01.03.2016'!#REF!,'на 01.03.2016'!#REF!,'на 01.03.2016'!#REF!,'на 01.03.2016'!#REF!,'на 01.03.2016'!#REF!,'на 01.03.2016'!#REF!,'на 01.03.2016'!#REF!,'на 01.03.2016'!#REF!,'на 01.03.2016'!#REF!,'на 01.03.2016'!#REF!,'на 01.03.2016'!#REF!,'на 01.03.2016'!#REF!,'на 01.03.2016'!#REF!</definedName>
    <definedName name="Z_9EC99D85_9CBB_4D41_A0AC_5A782960B43C_.wvu.FilterData" localSheetId="0" hidden="1">'на 01.03.2016'!$A$9:$L$367</definedName>
    <definedName name="Z_A0EB0A04_1124_498B_8C4B_C1E25B53C1A8_.wvu.FilterData" localSheetId="0" hidden="1">'на 01.03.2016'!$A$9:$L$367</definedName>
    <definedName name="Z_A2611F3A_C06C_4662_B39E_6F08BA7C9B14_.wvu.FilterData" localSheetId="0" hidden="1">'на 01.03.2016'!$A$9:$L$367</definedName>
    <definedName name="Z_A28DA500_33FC_4913_B21A_3E2D7ED7A130_.wvu.FilterData" localSheetId="0" hidden="1">'на 01.03.2016'!$A$9:$L$367</definedName>
    <definedName name="Z_A62258B9_7768_4C4F_AFFC_537782E81CFF_.wvu.FilterData" localSheetId="0" hidden="1">'на 01.03.2016'!$A$9:$L$367</definedName>
    <definedName name="Z_A65D4FF6_26A1_47FE_AF98_41E05002FB1E_.wvu.FilterData" localSheetId="0" hidden="1">'на 01.03.2016'!$A$9:$L$367</definedName>
    <definedName name="Z_A6B98527_7CBF_4E4D_BDEA_9334A3EB779F_.wvu.Cols" localSheetId="0" hidden="1">'на 01.03.2016'!$D:$F,'на 01.03.2016'!$Q:$R,'на 01.03.2016'!$T:$CV</definedName>
    <definedName name="Z_A6B98527_7CBF_4E4D_BDEA_9334A3EB779F_.wvu.FilterData" localSheetId="0" hidden="1">'на 01.03.2016'!$A$9:$T$1124</definedName>
    <definedName name="Z_A6B98527_7CBF_4E4D_BDEA_9334A3EB779F_.wvu.FilterData" localSheetId="1" hidden="1">перечень!$A$3:$D$29</definedName>
    <definedName name="Z_A6B98527_7CBF_4E4D_BDEA_9334A3EB779F_.wvu.PrintArea" localSheetId="0" hidden="1">'на 01.03.2016'!$A$1:$CH$917</definedName>
    <definedName name="Z_A6B98527_7CBF_4E4D_BDEA_9334A3EB779F_.wvu.PrintArea" localSheetId="1" hidden="1">перечень!$A$1:$J$33</definedName>
    <definedName name="Z_A6B98527_7CBF_4E4D_BDEA_9334A3EB779F_.wvu.PrintTitles" localSheetId="0" hidden="1">'на 01.03.2016'!$7:$9</definedName>
    <definedName name="Z_A6B98527_7CBF_4E4D_BDEA_9334A3EB779F_.wvu.PrintTitles" localSheetId="1" hidden="1">перечень!$3:$3</definedName>
    <definedName name="Z_A98C96B5_CE3A_4FF9_B3E5_0DBB66ADC5BB_.wvu.FilterData" localSheetId="0" hidden="1">'на 01.03.2016'!$A$9:$L$367</definedName>
    <definedName name="Z_AA4C7BF5_07E0_4095_B165_D2AF600190FA_.wvu.FilterData" localSheetId="0" hidden="1">'на 01.03.2016'!$A$9:$L$367</definedName>
    <definedName name="Z_AAC4B5AB_1913_4D9C_A1FF_BD9345E009EB_.wvu.FilterData" localSheetId="0" hidden="1">'на 01.03.2016'!$A$9:$L$367</definedName>
    <definedName name="Z_AF01D870_77CB_46A2_A95B_3A27FF42EAA8_.wvu.FilterData" localSheetId="0" hidden="1">'на 01.03.2016'!$A$9:$L$367</definedName>
    <definedName name="Z_B180D137_9F25_4AD4_9057_37928F1867A8_.wvu.FilterData" localSheetId="0" hidden="1">'на 01.03.2016'!$A$9:$L$367</definedName>
    <definedName name="Z_B2D38EAC_E767_43A7_B7A2_621639FE347D_.wvu.FilterData" localSheetId="0" hidden="1">'на 01.03.2016'!$A$9:$L$367</definedName>
    <definedName name="Z_B3339176_D3D0_4D7A_8AAB_C0B71F942A93_.wvu.FilterData" localSheetId="0" hidden="1">'на 01.03.2016'!$A$9:$L$367</definedName>
    <definedName name="Z_B45FAC42_679D_43AB_B511_9E5492CAC2DB_.wvu.FilterData" localSheetId="0" hidden="1">'на 01.03.2016'!$A$9:$L$367</definedName>
    <definedName name="Z_B56BEF44_39DC_4F5B_A5E5_157C237832AF_.wvu.FilterData" localSheetId="0" hidden="1">'на 01.03.2016'!$A$9:$L$367</definedName>
    <definedName name="Z_B7A4DC29_6CA3_48BD_BD2B_5EA61D250392_.wvu.FilterData" localSheetId="0" hidden="1">'на 01.03.2016'!$A$9:$L$367</definedName>
    <definedName name="Z_B7F67755_3086_43A6_86E7_370F80E61BD0_.wvu.FilterData" localSheetId="0" hidden="1">'на 01.03.2016'!$A$9:$L$367</definedName>
    <definedName name="Z_BE442298_736F_47F5_9592_76FFCCDA59DB_.wvu.FilterData" localSheetId="0" hidden="1">'на 01.03.2016'!$A$9:$L$367</definedName>
    <definedName name="Z_BF65F093_304D_44F0_BF26_E5F8F9093CF5_.wvu.FilterData" localSheetId="0" hidden="1">'на 01.03.2016'!$A$9:$T$355</definedName>
    <definedName name="Z_C2E7FF11_4F7B_4EA9_AD45_A8385AC4BC24_.wvu.FilterData" localSheetId="0" hidden="1">'на 01.03.2016'!$A$9:$L$367</definedName>
    <definedName name="Z_C3E7B974_7E68_49C9_8A66_DEBBC3D71CB8_.wvu.FilterData" localSheetId="0" hidden="1">'на 01.03.2016'!$A$9:$L$367</definedName>
    <definedName name="Z_C47D5376_4107_461D_B353_0F0CCA5A27B8_.wvu.FilterData" localSheetId="0" hidden="1">'на 01.03.2016'!$A$9:$L$367</definedName>
    <definedName name="Z_C55D9313_9108_41CA_AD0E_FE2F7292C638_.wvu.FilterData" localSheetId="0" hidden="1">'на 01.03.2016'!$A$9:$L$367</definedName>
    <definedName name="Z_C5D84F85_3611_4C2A_903D_ECFF3A3DA3D9_.wvu.FilterData" localSheetId="0" hidden="1">'на 01.03.2016'!$A$9:$L$367</definedName>
    <definedName name="Z_C74598AC_1D4B_466D_8455_294C1A2E69BB_.wvu.FilterData" localSheetId="0" hidden="1">'на 01.03.2016'!$A$9:$L$367</definedName>
    <definedName name="Z_C8C7D91A_0101_429D_A7C4_25C2A366909A_.wvu.Cols" localSheetId="0" hidden="1">'на 01.03.2016'!$O:$O,'на 01.03.2016'!#REF!</definedName>
    <definedName name="Z_C8C7D91A_0101_429D_A7C4_25C2A366909A_.wvu.FilterData" localSheetId="0" hidden="1">'на 01.03.2016'!$A$9:$T$355</definedName>
    <definedName name="Z_C8C7D91A_0101_429D_A7C4_25C2A366909A_.wvu.Rows" localSheetId="0" hidden="1">'на 01.03.2016'!$261:$272,'на 01.03.2016'!#REF!,'на 01.03.2016'!#REF!,'на 01.03.2016'!#REF!,'на 01.03.2016'!#REF!,'на 01.03.2016'!#REF!,'на 01.03.2016'!#REF!,'на 01.03.2016'!#REF!,'на 01.03.2016'!#REF!,'на 01.03.2016'!#REF!</definedName>
    <definedName name="Z_C98B4A4E_FC1F_45B3_ABB0_7DC9BD4B8057_.wvu.FilterData" localSheetId="0" hidden="1">'на 01.03.2016'!$A$9:$L$367</definedName>
    <definedName name="Z_CAAD7F8A_A328_4C0A_9ECF_2AD83A08D699_.wvu.FilterData" localSheetId="0" hidden="1">'на 01.03.2016'!$A$9:$L$367</definedName>
    <definedName name="Z_CB4880DD_CE83_4DFC_BBA7_70687256D5A4_.wvu.FilterData" localSheetId="0" hidden="1">'на 01.03.2016'!$A$9:$L$367</definedName>
    <definedName name="Z_CBF12BD1_A071_4448_8003_32E74F40E3E3_.wvu.FilterData" localSheetId="0" hidden="1">'на 01.03.2016'!$A$9:$L$367</definedName>
    <definedName name="Z_CBF9D894_3FD2_4B68_BAC8_643DB23851C0_.wvu.FilterData" localSheetId="0" hidden="1">'на 01.03.2016'!$A$9:$L$367</definedName>
    <definedName name="Z_CBF9D894_3FD2_4B68_BAC8_643DB23851C0_.wvu.Rows" localSheetId="0" hidden="1">'на 01.03.2016'!$261:$272,'на 01.03.2016'!#REF!,'на 01.03.2016'!#REF!,'на 01.03.2016'!#REF!</definedName>
    <definedName name="Z_CCC17219_B1A3_4C6B_B903_0E4550432FD0_.wvu.FilterData" localSheetId="0" hidden="1">'на 01.03.2016'!$A$9:$L$367</definedName>
    <definedName name="Z_D20DFCFE_63F9_4265_B37B_4F36C46DF159_.wvu.Cols" localSheetId="0" hidden="1">'на 01.03.2016'!$D:$F,'на 01.03.2016'!$Q:$R</definedName>
    <definedName name="Z_D20DFCFE_63F9_4265_B37B_4F36C46DF159_.wvu.FilterData" localSheetId="0" hidden="1">'на 01.03.2016'!$A$9:$T$1124</definedName>
    <definedName name="Z_D20DFCFE_63F9_4265_B37B_4F36C46DF159_.wvu.FilterData" localSheetId="1" hidden="1">перечень!$A$3:$D$29</definedName>
    <definedName name="Z_D20DFCFE_63F9_4265_B37B_4F36C46DF159_.wvu.PrintArea" localSheetId="1" hidden="1">перечень!$A$1:$J$33</definedName>
    <definedName name="Z_D20DFCFE_63F9_4265_B37B_4F36C46DF159_.wvu.PrintTitles" localSheetId="1" hidden="1">перечень!$3:$3</definedName>
    <definedName name="Z_D298563F_7459_410D_A6E1_6B1CDFA6DAA7_.wvu.FilterData" localSheetId="0" hidden="1">'на 01.03.2016'!$A$9:$T$1124</definedName>
    <definedName name="Z_D343F548_3DE6_4716_9B8B_0FF1DF1B1DE3_.wvu.FilterData" localSheetId="0" hidden="1">'на 01.03.2016'!$A$9:$L$367</definedName>
    <definedName name="Z_D3C3EFC2_493C_4B9B_BC16_8147B08F8F65_.wvu.FilterData" localSheetId="0" hidden="1">'на 01.03.2016'!$A$9:$L$367</definedName>
    <definedName name="Z_D3F31BC4_4CDA_431B_BA5F_ADE76A923760_.wvu.FilterData" localSheetId="0" hidden="1">'на 01.03.2016'!$A$9:$L$367</definedName>
    <definedName name="Z_D45ABB34_16CC_462D_8459_2034D47F465D_.wvu.FilterData" localSheetId="0" hidden="1">'на 01.03.2016'!$A$9:$L$367</definedName>
    <definedName name="Z_D479007E_A9E8_4307_A3E8_18A2BB5C55F2_.wvu.FilterData" localSheetId="0" hidden="1">'на 01.03.2016'!$A$9:$T$1124</definedName>
    <definedName name="Z_D48CEF89_B01B_4E1D_92B4_235EA4A40F11_.wvu.FilterData" localSheetId="0" hidden="1">'на 01.03.2016'!$A$9:$T$1124</definedName>
    <definedName name="Z_D5317C3A_3EDA_404B_818D_EAF558810951_.wvu.FilterData" localSheetId="0" hidden="1">'на 01.03.2016'!$A$9:$L$367</definedName>
    <definedName name="Z_D537FB3B_712D_486A_BA32_4F73BEB2AA19_.wvu.FilterData" localSheetId="0" hidden="1">'на 01.03.2016'!$A$9:$L$367</definedName>
    <definedName name="Z_D6730C21_0555_4F4D_B589_9DE5CFF9C442_.wvu.FilterData" localSheetId="0" hidden="1">'на 01.03.2016'!$A$9:$L$367</definedName>
    <definedName name="Z_D7BC8E82_4392_4806_9DAE_D94253790B9C_.wvu.Cols" localSheetId="0" hidden="1">'на 01.03.2016'!$D:$F,'на 01.03.2016'!$Q:$R,'на 01.03.2016'!$T:$CV</definedName>
    <definedName name="Z_D7BC8E82_4392_4806_9DAE_D94253790B9C_.wvu.FilterData" localSheetId="0" hidden="1">'на 01.03.2016'!$A$9:$T$1124</definedName>
    <definedName name="Z_D7BC8E82_4392_4806_9DAE_D94253790B9C_.wvu.FilterData" localSheetId="1" hidden="1">перечень!$A$3:$D$29</definedName>
    <definedName name="Z_D7BC8E82_4392_4806_9DAE_D94253790B9C_.wvu.PrintArea" localSheetId="0" hidden="1">'на 01.03.2016'!$A$1:$CH$917</definedName>
    <definedName name="Z_D7BC8E82_4392_4806_9DAE_D94253790B9C_.wvu.PrintArea" localSheetId="1" hidden="1">перечень!$A$1:$J$33</definedName>
    <definedName name="Z_D7BC8E82_4392_4806_9DAE_D94253790B9C_.wvu.PrintTitles" localSheetId="0" hidden="1">'на 01.03.2016'!$7:$9</definedName>
    <definedName name="Z_D7BC8E82_4392_4806_9DAE_D94253790B9C_.wvu.PrintTitles" localSheetId="1" hidden="1">перечень!$3:$3</definedName>
    <definedName name="Z_D8418465_ECB6_40A4_8538_9D6D02B4E5CE_.wvu.FilterData" localSheetId="0" hidden="1">'на 01.03.2016'!$A$9:$L$367</definedName>
    <definedName name="Z_D8836A46_4276_4875_86A1_BB0E2B53006C_.wvu.FilterData" localSheetId="0" hidden="1">'на 01.03.2016'!$A$9:$L$367</definedName>
    <definedName name="Z_D8EBE17E_7A1A_4392_901C_A4C8DD4BAF28_.wvu.FilterData" localSheetId="0" hidden="1">'на 01.03.2016'!$A$9:$L$367</definedName>
    <definedName name="Z_D97BC9A1_860C_45CB_8FAD_B69CEE39193C_.wvu.FilterData" localSheetId="0" hidden="1">'на 01.03.2016'!$A$9:$L$367</definedName>
    <definedName name="Z_DC263B7F_7E05_4E66_AE9F_05D6DDE635B1_.wvu.FilterData" localSheetId="0" hidden="1">'на 01.03.2016'!$A$9:$L$367</definedName>
    <definedName name="Z_DC796824_ECED_4590_A3E8_8D5A3534C637_.wvu.FilterData" localSheetId="0" hidden="1">'на 01.03.2016'!$A$9:$L$367</definedName>
    <definedName name="Z_DCC1B134_1BA2_418E_B1D0_0938D8743370_.wvu.FilterData" localSheetId="0" hidden="1">'на 01.03.2016'!$A$9:$L$367</definedName>
    <definedName name="Z_DDA68DE5_EF86_4A52_97CD_589088C5FE7A_.wvu.FilterData" localSheetId="0" hidden="1">'на 01.03.2016'!$A$9:$L$367</definedName>
    <definedName name="Z_DE2C3999_6F3E_4D24_86CF_8803BF5FAA48_.wvu.FilterData" localSheetId="0" hidden="1">'на 01.03.2016'!$A$9:$T$355</definedName>
    <definedName name="Z_DEA6EDB2_F27D_4C8F_B061_FD80BEC5543F_.wvu.FilterData" localSheetId="0" hidden="1">'на 01.03.2016'!$A$9:$L$367</definedName>
    <definedName name="Z_E0B34E03_0754_4713_9A98_5ACEE69C9E71_.wvu.FilterData" localSheetId="0" hidden="1">'на 01.03.2016'!$A$9:$L$367</definedName>
    <definedName name="Z_E1E7843B_3EC3_4FFF_9B1C_53E7DE6A4004_.wvu.FilterData" localSheetId="0" hidden="1">'на 01.03.2016'!$A$9:$L$367</definedName>
    <definedName name="Z_E25FE844_1AD8_4E16_B2DB_9033A702F13A_.wvu.FilterData" localSheetId="0" hidden="1">'на 01.03.2016'!$A$9:$L$367</definedName>
    <definedName name="Z_E2861A4E_263A_4BE6_9223_2DA352B0AD2D_.wvu.FilterData" localSheetId="0" hidden="1">'на 01.03.2016'!$A$9:$L$367</definedName>
    <definedName name="Z_E2FB76DF_1C94_4620_8087_FEE12FDAA3D2_.wvu.FilterData" localSheetId="0" hidden="1">'на 01.03.2016'!$A$9:$L$367</definedName>
    <definedName name="Z_E3C6ECC1_0F12_435D_9B36_B23F6133337F_.wvu.FilterData" localSheetId="0" hidden="1">'на 01.03.2016'!$A$9:$L$367</definedName>
    <definedName name="Z_E88E1D11_18C0_4724_9D4F_2C85DDF57564_.wvu.FilterData" localSheetId="0" hidden="1">'на 01.03.2016'!$A$9:$L$367</definedName>
    <definedName name="Z_EA234825_5817_4C50_AC45_83D70F061045_.wvu.FilterData" localSheetId="0" hidden="1">'на 01.03.2016'!$A$9:$T$1124</definedName>
    <definedName name="Z_EA769D6D_3269_481D_9974_BC10C6C55FF6_.wvu.FilterData" localSheetId="0" hidden="1">'на 01.03.2016'!$A$9:$L$367</definedName>
    <definedName name="Z_EBCDBD63_50FE_4D52_B280_2A723FA77236_.wvu.FilterData" localSheetId="0" hidden="1">'на 01.03.2016'!$A$9:$L$367</definedName>
    <definedName name="Z_ED74FBD3_DF35_4798_8C2A_7ADA46D140AA_.wvu.FilterData" localSheetId="0" hidden="1">'на 01.03.2016'!$A$9:$L$367</definedName>
    <definedName name="Z_EFFADE78_6F23_4B5D_AE74_3E82BA29B398_.wvu.FilterData" localSheetId="0" hidden="1">'на 01.03.2016'!$A$9:$L$367</definedName>
    <definedName name="Z_F140A98E_30AA_4FD0_8B93_08F8951EDE5E_.wvu.FilterData" localSheetId="0" hidden="1">'на 01.03.2016'!$A$9:$L$367</definedName>
    <definedName name="Z_F2110B0B_AAE7_42F0_B553_C360E9249AD4_.wvu.Cols" localSheetId="0" hidden="1">'на 01.03.2016'!$D:$F,'на 01.03.2016'!$Q:$R,'на 01.03.2016'!$T:$CV</definedName>
    <definedName name="Z_F2110B0B_AAE7_42F0_B553_C360E9249AD4_.wvu.FilterData" localSheetId="0" hidden="1">'на 01.03.2016'!$A$9:$T$1124</definedName>
    <definedName name="Z_F2110B0B_AAE7_42F0_B553_C360E9249AD4_.wvu.FilterData" localSheetId="1" hidden="1">перечень!$A$3:$D$29</definedName>
    <definedName name="Z_F2110B0B_AAE7_42F0_B553_C360E9249AD4_.wvu.PrintArea" localSheetId="0" hidden="1">'на 01.03.2016'!$A$1:$CH$917</definedName>
    <definedName name="Z_F2110B0B_AAE7_42F0_B553_C360E9249AD4_.wvu.PrintArea" localSheetId="1" hidden="1">перечень!$A$1:$J$33</definedName>
    <definedName name="Z_F2110B0B_AAE7_42F0_B553_C360E9249AD4_.wvu.PrintTitles" localSheetId="0" hidden="1">'на 01.03.2016'!$7:$9</definedName>
    <definedName name="Z_F2110B0B_AAE7_42F0_B553_C360E9249AD4_.wvu.PrintTitles" localSheetId="1" hidden="1">перечень!$3:$3</definedName>
    <definedName name="Z_F8CD48ED_A67F_492E_A417_09D352E93E12_.wvu.FilterData" localSheetId="0" hidden="1">'на 01.03.2016'!$A$9:$L$367</definedName>
    <definedName name="Z_F9F96D65_7E5D_4EDB_B47B_CD800EE8793F_.wvu.FilterData" localSheetId="0" hidden="1">'на 01.03.2016'!$A$9:$L$367</definedName>
    <definedName name="Z_FAEA1540_FB92_4A7F_8E18_381E2C6FAF74_.wvu.FilterData" localSheetId="0" hidden="1">'на 01.03.2016'!$A$9:$L$367</definedName>
    <definedName name="Z_FBEEEF36_B47B_4551_8D8A_904E9E1222D4_.wvu.FilterData" localSheetId="0" hidden="1">'на 01.03.2016'!$A$9:$L$367</definedName>
    <definedName name="Z_FD0E1B66_1ED2_4768_AEAA_4813773FCD1B_.wvu.FilterData" localSheetId="0" hidden="1">'на 01.03.2016'!$A$9:$L$367</definedName>
    <definedName name="Z_FD5CEF9A_4499_4018_A32D_B5C5AF11D935_.wvu.FilterData" localSheetId="0" hidden="1">'на 01.03.2016'!$A$9:$T$1124</definedName>
    <definedName name="Z_FF7CC20D_CA9E_46D2_A113_9EB09E8A7DF6_.wvu.FilterData" localSheetId="0" hidden="1">'на 01.03.2016'!$A$9:$L$367</definedName>
    <definedName name="_xlnm.Print_Titles" localSheetId="0">'на 01.03.2016'!$7:$9</definedName>
    <definedName name="_xlnm.Print_Titles" localSheetId="1">перечень!$3:$3</definedName>
    <definedName name="_xlnm.Print_Area" localSheetId="0">'на 01.03.2016'!$A$1:$CH$917</definedName>
    <definedName name="_xlnm.Print_Area" localSheetId="1">перечень!$A$1:$J$33</definedName>
  </definedNames>
  <calcPr calcId="152511" fullPrecision="0"/>
  <customWorkbookViews>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Михальченко Светлана Николаевна - Личное представление" guid="{D7BC8E82-4392-4806-9DAE-D94253790B9C}" mergeInterval="0" personalView="1" maximized="1" windowWidth="1276" windowHeight="799" tabRatio="501" activeSheetId="1" showComments="commIndAndComment"/>
    <customWorkbookView name="Анастасия Вячеславовна - Личное представление" guid="{F2110B0B-AAE7-42F0-B553-C360E9249AD4}" mergeInterval="0" personalView="1" maximized="1" windowWidth="1276" windowHeight="759" tabRatio="501" activeSheetId="1"/>
    <customWorkbookView name="Коптеева Елена Анатольевна - Личное представление" guid="{2F7AC811-CA37-46E3-866E-6E10DF43054A}" mergeInterval="0" personalView="1" maximized="1" windowWidth="1276" windowHeight="779" tabRatio="698" activeSheetId="1"/>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Соловьёва Ольга Валерьевна - Личное представление" guid="{CB1A56DC-A135-41E6-8A02-AE4E518C879F}" mergeInterval="0" personalView="1" maximized="1" windowWidth="1020" windowHeight="543" tabRatio="623" activeSheetId="1"/>
    <customWorkbookView name="User - Личное представление" guid="{D20DFCFE-63F9-4265-B37B-4F36C46DF159}" mergeInterval="0" personalView="1" maximized="1" xWindow="-8" yWindow="-8" windowWidth="1296" windowHeight="1000" tabRatio="518" activeSheetId="1"/>
  </customWorkbookViews>
  <fileRecoveryPr autoRecover="0"/>
</workbook>
</file>

<file path=xl/calcChain.xml><?xml version="1.0" encoding="utf-8"?>
<calcChain xmlns="http://schemas.openxmlformats.org/spreadsheetml/2006/main">
  <c r="O291" i="1" l="1"/>
  <c r="N153" i="1" l="1"/>
  <c r="K153" i="1"/>
  <c r="K152" i="1"/>
  <c r="K151" i="1"/>
  <c r="K150" i="1"/>
  <c r="I153" i="1"/>
  <c r="H153" i="1"/>
  <c r="I152" i="1"/>
  <c r="I151" i="1"/>
  <c r="I150" i="1"/>
  <c r="H150" i="1"/>
  <c r="G153" i="1"/>
  <c r="G150" i="1"/>
  <c r="M544" i="1" l="1"/>
  <c r="H169" i="1" l="1"/>
  <c r="H151" i="1" s="1"/>
  <c r="H170" i="1"/>
  <c r="H152" i="1" s="1"/>
  <c r="G170" i="1"/>
  <c r="G152" i="1" s="1"/>
  <c r="G169" i="1"/>
  <c r="G151" i="1" s="1"/>
  <c r="N544" i="1"/>
  <c r="P544" i="1" s="1"/>
  <c r="P543" i="1"/>
  <c r="L543" i="1"/>
  <c r="L544" i="1"/>
  <c r="L546" i="1"/>
  <c r="L547" i="1"/>
  <c r="J543" i="1"/>
  <c r="J544" i="1"/>
  <c r="J546" i="1"/>
  <c r="J547" i="1"/>
  <c r="N537" i="1"/>
  <c r="K541" i="1"/>
  <c r="K540" i="1"/>
  <c r="K539" i="1"/>
  <c r="K538" i="1"/>
  <c r="K537" i="1"/>
  <c r="H537" i="1"/>
  <c r="I537" i="1"/>
  <c r="H538" i="1"/>
  <c r="I538" i="1"/>
  <c r="H539" i="1"/>
  <c r="I539" i="1"/>
  <c r="M539" i="1" s="1"/>
  <c r="H540" i="1"/>
  <c r="I540" i="1"/>
  <c r="H541" i="1"/>
  <c r="I541" i="1"/>
  <c r="G538" i="1"/>
  <c r="G539" i="1"/>
  <c r="G540" i="1"/>
  <c r="G541" i="1"/>
  <c r="G537" i="1"/>
  <c r="R547" i="1"/>
  <c r="Q547" i="1"/>
  <c r="N547" i="1"/>
  <c r="O547" i="1" s="1"/>
  <c r="O541" i="1" s="1"/>
  <c r="R546" i="1"/>
  <c r="Q546" i="1"/>
  <c r="N546" i="1"/>
  <c r="O546" i="1" s="1"/>
  <c r="O540" i="1" s="1"/>
  <c r="R545" i="1"/>
  <c r="Q545" i="1"/>
  <c r="N545" i="1"/>
  <c r="N539" i="1" s="1"/>
  <c r="M545" i="1"/>
  <c r="L545" i="1"/>
  <c r="J545" i="1"/>
  <c r="R544" i="1"/>
  <c r="Q544" i="1"/>
  <c r="R543" i="1"/>
  <c r="Q543" i="1"/>
  <c r="O543" i="1"/>
  <c r="CJ543" i="1" s="1"/>
  <c r="K542" i="1"/>
  <c r="I542" i="1"/>
  <c r="H542" i="1"/>
  <c r="G542" i="1"/>
  <c r="F542" i="1"/>
  <c r="E542" i="1"/>
  <c r="D542" i="1"/>
  <c r="F536" i="1"/>
  <c r="E536" i="1"/>
  <c r="D536" i="1"/>
  <c r="O544" i="1" l="1"/>
  <c r="CJ544" i="1" s="1"/>
  <c r="N538" i="1"/>
  <c r="P538" i="1" s="1"/>
  <c r="Q542" i="1"/>
  <c r="M538" i="1"/>
  <c r="P539" i="1"/>
  <c r="J540" i="1"/>
  <c r="R538" i="1"/>
  <c r="J537" i="1"/>
  <c r="K536" i="1"/>
  <c r="L539" i="1"/>
  <c r="G536" i="1"/>
  <c r="M541" i="1"/>
  <c r="N541" i="1"/>
  <c r="CT541" i="1" s="1"/>
  <c r="CU541" i="1" s="1"/>
  <c r="M542" i="1"/>
  <c r="P537" i="1"/>
  <c r="I536" i="1"/>
  <c r="Q539" i="1"/>
  <c r="L540" i="1"/>
  <c r="P547" i="1"/>
  <c r="R537" i="1"/>
  <c r="CT543" i="1"/>
  <c r="CU543" i="1" s="1"/>
  <c r="P546" i="1"/>
  <c r="R541" i="1"/>
  <c r="O537" i="1"/>
  <c r="CT537" i="1" s="1"/>
  <c r="CU537" i="1" s="1"/>
  <c r="N540" i="1"/>
  <c r="P540" i="1" s="1"/>
  <c r="Q537" i="1"/>
  <c r="L541" i="1"/>
  <c r="R540" i="1"/>
  <c r="J539" i="1"/>
  <c r="L537" i="1"/>
  <c r="L538" i="1"/>
  <c r="Q538" i="1"/>
  <c r="O538" i="1"/>
  <c r="CJ538" i="1" s="1"/>
  <c r="J538" i="1"/>
  <c r="Q540" i="1"/>
  <c r="O545" i="1"/>
  <c r="O539" i="1" s="1"/>
  <c r="L542" i="1"/>
  <c r="P545" i="1"/>
  <c r="CJ547" i="1"/>
  <c r="CJ546" i="1"/>
  <c r="H536" i="1"/>
  <c r="R539" i="1"/>
  <c r="Q541" i="1"/>
  <c r="J542" i="1"/>
  <c r="N542" i="1"/>
  <c r="R542" i="1"/>
  <c r="CT546" i="1"/>
  <c r="CU546" i="1" s="1"/>
  <c r="J541" i="1"/>
  <c r="CT547" i="1"/>
  <c r="CU547" i="1" s="1"/>
  <c r="T705" i="1"/>
  <c r="T706" i="1"/>
  <c r="T707" i="1"/>
  <c r="T708" i="1"/>
  <c r="T709" i="1"/>
  <c r="T735" i="1"/>
  <c r="T736" i="1"/>
  <c r="T737" i="1"/>
  <c r="T738" i="1"/>
  <c r="T739" i="1"/>
  <c r="T747" i="1"/>
  <c r="T751" i="1"/>
  <c r="T763" i="1"/>
  <c r="T783" i="1"/>
  <c r="T787" i="1"/>
  <c r="T795" i="1"/>
  <c r="T803" i="1"/>
  <c r="T807" i="1"/>
  <c r="T809" i="1"/>
  <c r="T811" i="1"/>
  <c r="T819" i="1"/>
  <c r="T823" i="1"/>
  <c r="T831" i="1"/>
  <c r="T835" i="1"/>
  <c r="T843" i="1"/>
  <c r="T844" i="1"/>
  <c r="T845" i="1"/>
  <c r="H845" i="1"/>
  <c r="J845" i="1" s="1"/>
  <c r="G845" i="1"/>
  <c r="H844" i="1"/>
  <c r="T838" i="1" s="1"/>
  <c r="G844" i="1"/>
  <c r="H839" i="1"/>
  <c r="J839" i="1" s="1"/>
  <c r="G839" i="1"/>
  <c r="H838" i="1"/>
  <c r="T832" i="1" s="1"/>
  <c r="G838" i="1"/>
  <c r="H833" i="1"/>
  <c r="G833" i="1"/>
  <c r="H832" i="1"/>
  <c r="T826" i="1" s="1"/>
  <c r="G832" i="1"/>
  <c r="H827" i="1"/>
  <c r="J827" i="1" s="1"/>
  <c r="G827" i="1"/>
  <c r="H826" i="1"/>
  <c r="T820" i="1" s="1"/>
  <c r="G826" i="1"/>
  <c r="G824" i="1" s="1"/>
  <c r="H821" i="1"/>
  <c r="T815" i="1" s="1"/>
  <c r="G821" i="1"/>
  <c r="H820" i="1"/>
  <c r="T814" i="1" s="1"/>
  <c r="G820" i="1"/>
  <c r="H814" i="1"/>
  <c r="N814" i="1" s="1"/>
  <c r="G814" i="1"/>
  <c r="G812" i="1" s="1"/>
  <c r="H808" i="1"/>
  <c r="T802" i="1" s="1"/>
  <c r="G808" i="1"/>
  <c r="G806" i="1" s="1"/>
  <c r="H803" i="1"/>
  <c r="L803" i="1" s="1"/>
  <c r="G803" i="1"/>
  <c r="H802" i="1"/>
  <c r="T796" i="1" s="1"/>
  <c r="G802" i="1"/>
  <c r="H797" i="1"/>
  <c r="T791" i="1" s="1"/>
  <c r="G797" i="1"/>
  <c r="H796" i="1"/>
  <c r="T790" i="1" s="1"/>
  <c r="G796" i="1"/>
  <c r="G794" i="1" s="1"/>
  <c r="H791" i="1"/>
  <c r="T785" i="1" s="1"/>
  <c r="G791" i="1"/>
  <c r="H790" i="1"/>
  <c r="T784" i="1" s="1"/>
  <c r="G790" i="1"/>
  <c r="H785" i="1"/>
  <c r="L785" i="1" s="1"/>
  <c r="G785" i="1"/>
  <c r="H784" i="1"/>
  <c r="T778" i="1" s="1"/>
  <c r="G784" i="1"/>
  <c r="H779" i="1"/>
  <c r="T773" i="1" s="1"/>
  <c r="G779" i="1"/>
  <c r="H778" i="1"/>
  <c r="T772" i="1" s="1"/>
  <c r="G778" i="1"/>
  <c r="H773" i="1"/>
  <c r="J773" i="1" s="1"/>
  <c r="G773" i="1"/>
  <c r="H772" i="1"/>
  <c r="T766" i="1" s="1"/>
  <c r="G772" i="1"/>
  <c r="H767" i="1"/>
  <c r="N767" i="1" s="1"/>
  <c r="O767" i="1" s="1"/>
  <c r="G767" i="1"/>
  <c r="H766" i="1"/>
  <c r="T760" i="1" s="1"/>
  <c r="G766" i="1"/>
  <c r="H761" i="1"/>
  <c r="T755" i="1" s="1"/>
  <c r="G761" i="1"/>
  <c r="H760" i="1"/>
  <c r="T754" i="1" s="1"/>
  <c r="G760" i="1"/>
  <c r="H755" i="1"/>
  <c r="L755" i="1" s="1"/>
  <c r="G755" i="1"/>
  <c r="H754" i="1"/>
  <c r="T748" i="1" s="1"/>
  <c r="G754" i="1"/>
  <c r="K751" i="1"/>
  <c r="K750" i="1"/>
  <c r="K749" i="1"/>
  <c r="K748" i="1"/>
  <c r="K747" i="1"/>
  <c r="H747" i="1"/>
  <c r="I747" i="1"/>
  <c r="I748" i="1"/>
  <c r="I749" i="1"/>
  <c r="H750" i="1"/>
  <c r="I750" i="1"/>
  <c r="H751" i="1"/>
  <c r="I751" i="1"/>
  <c r="G750" i="1"/>
  <c r="G751" i="1"/>
  <c r="G747" i="1"/>
  <c r="T841" i="1"/>
  <c r="N847" i="1"/>
  <c r="O847" i="1" s="1"/>
  <c r="CJ847" i="1" s="1"/>
  <c r="M847" i="1"/>
  <c r="L847" i="1"/>
  <c r="J847" i="1"/>
  <c r="T840" i="1"/>
  <c r="N846" i="1"/>
  <c r="P846" i="1" s="1"/>
  <c r="M846" i="1"/>
  <c r="L846" i="1"/>
  <c r="J846" i="1"/>
  <c r="M845" i="1"/>
  <c r="M844" i="1"/>
  <c r="T837" i="1"/>
  <c r="N843" i="1"/>
  <c r="O843" i="1" s="1"/>
  <c r="CJ843" i="1" s="1"/>
  <c r="M843" i="1"/>
  <c r="L843" i="1"/>
  <c r="J843" i="1"/>
  <c r="K842" i="1"/>
  <c r="I842" i="1"/>
  <c r="G842" i="1"/>
  <c r="F842" i="1"/>
  <c r="E842" i="1"/>
  <c r="D842" i="1"/>
  <c r="N841" i="1"/>
  <c r="O841" i="1" s="1"/>
  <c r="CT841" i="1" s="1"/>
  <c r="CU841" i="1" s="1"/>
  <c r="M841" i="1"/>
  <c r="L841" i="1"/>
  <c r="J841" i="1"/>
  <c r="T834" i="1"/>
  <c r="N840" i="1"/>
  <c r="O840" i="1" s="1"/>
  <c r="CT840" i="1" s="1"/>
  <c r="CU840" i="1" s="1"/>
  <c r="M840" i="1"/>
  <c r="L840" i="1"/>
  <c r="J840" i="1"/>
  <c r="M839" i="1"/>
  <c r="N838" i="1"/>
  <c r="M838" i="1"/>
  <c r="L838" i="1"/>
  <c r="N837" i="1"/>
  <c r="O837" i="1" s="1"/>
  <c r="CT837" i="1" s="1"/>
  <c r="CU837" i="1" s="1"/>
  <c r="M837" i="1"/>
  <c r="L837" i="1"/>
  <c r="J837" i="1"/>
  <c r="K836" i="1"/>
  <c r="I836" i="1"/>
  <c r="F836" i="1"/>
  <c r="E836" i="1"/>
  <c r="D836" i="1"/>
  <c r="T829" i="1"/>
  <c r="N835" i="1"/>
  <c r="O835" i="1" s="1"/>
  <c r="M835" i="1"/>
  <c r="L835" i="1"/>
  <c r="J835" i="1"/>
  <c r="T828" i="1"/>
  <c r="N834" i="1"/>
  <c r="M834" i="1"/>
  <c r="L834" i="1"/>
  <c r="J834" i="1"/>
  <c r="M833" i="1"/>
  <c r="L833" i="1"/>
  <c r="M832" i="1"/>
  <c r="J832" i="1"/>
  <c r="T825" i="1"/>
  <c r="N831" i="1"/>
  <c r="O831" i="1" s="1"/>
  <c r="CT831" i="1" s="1"/>
  <c r="CU831" i="1" s="1"/>
  <c r="M831" i="1"/>
  <c r="L831" i="1"/>
  <c r="J831" i="1"/>
  <c r="K830" i="1"/>
  <c r="I830" i="1"/>
  <c r="F830" i="1"/>
  <c r="E830" i="1"/>
  <c r="D830" i="1"/>
  <c r="N829" i="1"/>
  <c r="O829" i="1" s="1"/>
  <c r="CT829" i="1" s="1"/>
  <c r="CU829" i="1" s="1"/>
  <c r="M829" i="1"/>
  <c r="L829" i="1"/>
  <c r="J829" i="1"/>
  <c r="T822" i="1"/>
  <c r="N828" i="1"/>
  <c r="O828" i="1" s="1"/>
  <c r="CT828" i="1" s="1"/>
  <c r="CU828" i="1" s="1"/>
  <c r="M828" i="1"/>
  <c r="L828" i="1"/>
  <c r="J828" i="1"/>
  <c r="M827" i="1"/>
  <c r="N826" i="1"/>
  <c r="M826" i="1"/>
  <c r="L826" i="1"/>
  <c r="N825" i="1"/>
  <c r="O825" i="1" s="1"/>
  <c r="CT825" i="1" s="1"/>
  <c r="CU825" i="1" s="1"/>
  <c r="M825" i="1"/>
  <c r="L825" i="1"/>
  <c r="J825" i="1"/>
  <c r="K824" i="1"/>
  <c r="I824" i="1"/>
  <c r="F824" i="1"/>
  <c r="E824" i="1"/>
  <c r="D824" i="1"/>
  <c r="T817" i="1"/>
  <c r="N823" i="1"/>
  <c r="O823" i="1" s="1"/>
  <c r="CT823" i="1" s="1"/>
  <c r="CU823" i="1" s="1"/>
  <c r="M823" i="1"/>
  <c r="L823" i="1"/>
  <c r="J823" i="1"/>
  <c r="T816" i="1"/>
  <c r="N822" i="1"/>
  <c r="O822" i="1" s="1"/>
  <c r="CT822" i="1" s="1"/>
  <c r="CU822" i="1" s="1"/>
  <c r="M822" i="1"/>
  <c r="L822" i="1"/>
  <c r="J822" i="1"/>
  <c r="N821" i="1"/>
  <c r="M821" i="1"/>
  <c r="N820" i="1"/>
  <c r="O820" i="1" s="1"/>
  <c r="CT820" i="1" s="1"/>
  <c r="CU820" i="1" s="1"/>
  <c r="M820" i="1"/>
  <c r="L820" i="1"/>
  <c r="T813" i="1"/>
  <c r="N819" i="1"/>
  <c r="O819" i="1" s="1"/>
  <c r="CT819" i="1" s="1"/>
  <c r="CU819" i="1" s="1"/>
  <c r="M819" i="1"/>
  <c r="L819" i="1"/>
  <c r="J819" i="1"/>
  <c r="K818" i="1"/>
  <c r="I818" i="1"/>
  <c r="F818" i="1"/>
  <c r="E818" i="1"/>
  <c r="D818" i="1"/>
  <c r="N817" i="1"/>
  <c r="O817" i="1" s="1"/>
  <c r="M817" i="1"/>
  <c r="L817" i="1"/>
  <c r="J817" i="1"/>
  <c r="T810" i="1"/>
  <c r="N816" i="1"/>
  <c r="M816" i="1"/>
  <c r="L816" i="1"/>
  <c r="J816" i="1"/>
  <c r="N815" i="1"/>
  <c r="M815" i="1"/>
  <c r="L815" i="1"/>
  <c r="J815" i="1"/>
  <c r="M814" i="1"/>
  <c r="N813" i="1"/>
  <c r="M813" i="1"/>
  <c r="L813" i="1"/>
  <c r="J813" i="1"/>
  <c r="K812" i="1"/>
  <c r="I812" i="1"/>
  <c r="F812" i="1"/>
  <c r="E812" i="1"/>
  <c r="D812" i="1"/>
  <c r="T805" i="1"/>
  <c r="N811" i="1"/>
  <c r="M811" i="1"/>
  <c r="L811" i="1"/>
  <c r="J811" i="1"/>
  <c r="T804" i="1"/>
  <c r="N810" i="1"/>
  <c r="M810" i="1"/>
  <c r="L810" i="1"/>
  <c r="J810" i="1"/>
  <c r="N809" i="1"/>
  <c r="M809" i="1"/>
  <c r="L809" i="1"/>
  <c r="J809" i="1"/>
  <c r="M808" i="1"/>
  <c r="J808" i="1"/>
  <c r="T801" i="1"/>
  <c r="N807" i="1"/>
  <c r="M807" i="1"/>
  <c r="L807" i="1"/>
  <c r="J807" i="1"/>
  <c r="K806" i="1"/>
  <c r="I806" i="1"/>
  <c r="H806" i="1"/>
  <c r="F806" i="1"/>
  <c r="E806" i="1"/>
  <c r="D806" i="1"/>
  <c r="T799" i="1"/>
  <c r="N805" i="1"/>
  <c r="O805" i="1" s="1"/>
  <c r="CT805" i="1" s="1"/>
  <c r="CU805" i="1" s="1"/>
  <c r="M805" i="1"/>
  <c r="L805" i="1"/>
  <c r="J805" i="1"/>
  <c r="T798" i="1"/>
  <c r="N804" i="1"/>
  <c r="M804" i="1"/>
  <c r="L804" i="1"/>
  <c r="J804" i="1"/>
  <c r="M803" i="1"/>
  <c r="N802" i="1"/>
  <c r="M802" i="1"/>
  <c r="L802" i="1"/>
  <c r="N801" i="1"/>
  <c r="O801" i="1" s="1"/>
  <c r="CT801" i="1" s="1"/>
  <c r="CU801" i="1" s="1"/>
  <c r="M801" i="1"/>
  <c r="L801" i="1"/>
  <c r="J801" i="1"/>
  <c r="K800" i="1"/>
  <c r="I800" i="1"/>
  <c r="F800" i="1"/>
  <c r="E800" i="1"/>
  <c r="D800" i="1"/>
  <c r="T793" i="1"/>
  <c r="N799" i="1"/>
  <c r="O799" i="1" s="1"/>
  <c r="CJ799" i="1" s="1"/>
  <c r="M799" i="1"/>
  <c r="L799" i="1"/>
  <c r="J799" i="1"/>
  <c r="T792" i="1"/>
  <c r="N798" i="1"/>
  <c r="P798" i="1" s="1"/>
  <c r="M798" i="1"/>
  <c r="L798" i="1"/>
  <c r="J798" i="1"/>
  <c r="M797" i="1"/>
  <c r="N796" i="1"/>
  <c r="P796" i="1" s="1"/>
  <c r="M796" i="1"/>
  <c r="L796" i="1"/>
  <c r="T789" i="1"/>
  <c r="N795" i="1"/>
  <c r="P795" i="1" s="1"/>
  <c r="M795" i="1"/>
  <c r="L795" i="1"/>
  <c r="J795" i="1"/>
  <c r="K794" i="1"/>
  <c r="I794" i="1"/>
  <c r="F794" i="1"/>
  <c r="E794" i="1"/>
  <c r="D794" i="1"/>
  <c r="N793" i="1"/>
  <c r="M793" i="1"/>
  <c r="L793" i="1"/>
  <c r="J793" i="1"/>
  <c r="T786" i="1"/>
  <c r="N792" i="1"/>
  <c r="M792" i="1"/>
  <c r="L792" i="1"/>
  <c r="J792" i="1"/>
  <c r="N791" i="1"/>
  <c r="M791" i="1"/>
  <c r="N790" i="1"/>
  <c r="M790" i="1"/>
  <c r="L790" i="1"/>
  <c r="N789" i="1"/>
  <c r="M789" i="1"/>
  <c r="L789" i="1"/>
  <c r="J789" i="1"/>
  <c r="K788" i="1"/>
  <c r="I788" i="1"/>
  <c r="F788" i="1"/>
  <c r="E788" i="1"/>
  <c r="D788" i="1"/>
  <c r="T781" i="1"/>
  <c r="N787" i="1"/>
  <c r="O787" i="1" s="1"/>
  <c r="M787" i="1"/>
  <c r="L787" i="1"/>
  <c r="J787" i="1"/>
  <c r="T780" i="1"/>
  <c r="N786" i="1"/>
  <c r="O786" i="1" s="1"/>
  <c r="M786" i="1"/>
  <c r="L786" i="1"/>
  <c r="J786" i="1"/>
  <c r="M785" i="1"/>
  <c r="M784" i="1"/>
  <c r="J784" i="1"/>
  <c r="T777" i="1"/>
  <c r="N783" i="1"/>
  <c r="O783" i="1" s="1"/>
  <c r="M783" i="1"/>
  <c r="L783" i="1"/>
  <c r="J783" i="1"/>
  <c r="K782" i="1"/>
  <c r="I782" i="1"/>
  <c r="F782" i="1"/>
  <c r="E782" i="1"/>
  <c r="D782" i="1"/>
  <c r="T775" i="1"/>
  <c r="N781" i="1"/>
  <c r="M781" i="1"/>
  <c r="L781" i="1"/>
  <c r="J781" i="1"/>
  <c r="T774" i="1"/>
  <c r="N780" i="1"/>
  <c r="M780" i="1"/>
  <c r="L780" i="1"/>
  <c r="J780" i="1"/>
  <c r="M779" i="1"/>
  <c r="J779" i="1"/>
  <c r="M778" i="1"/>
  <c r="J778" i="1"/>
  <c r="T771" i="1"/>
  <c r="N777" i="1"/>
  <c r="M777" i="1"/>
  <c r="L777" i="1"/>
  <c r="J777" i="1"/>
  <c r="K776" i="1"/>
  <c r="I776" i="1"/>
  <c r="H776" i="1"/>
  <c r="F776" i="1"/>
  <c r="E776" i="1"/>
  <c r="D776" i="1"/>
  <c r="T769" i="1"/>
  <c r="N775" i="1"/>
  <c r="O775" i="1" s="1"/>
  <c r="CT775" i="1" s="1"/>
  <c r="CU775" i="1" s="1"/>
  <c r="M775" i="1"/>
  <c r="L775" i="1"/>
  <c r="J775" i="1"/>
  <c r="T768" i="1"/>
  <c r="N774" i="1"/>
  <c r="M774" i="1"/>
  <c r="L774" i="1"/>
  <c r="J774" i="1"/>
  <c r="M773" i="1"/>
  <c r="N772" i="1"/>
  <c r="M772" i="1"/>
  <c r="L772" i="1"/>
  <c r="T765" i="1"/>
  <c r="N771" i="1"/>
  <c r="O771" i="1" s="1"/>
  <c r="CT771" i="1" s="1"/>
  <c r="CU771" i="1" s="1"/>
  <c r="M771" i="1"/>
  <c r="L771" i="1"/>
  <c r="J771" i="1"/>
  <c r="K770" i="1"/>
  <c r="I770" i="1"/>
  <c r="F770" i="1"/>
  <c r="E770" i="1"/>
  <c r="D770" i="1"/>
  <c r="N769" i="1"/>
  <c r="O769" i="1" s="1"/>
  <c r="M769" i="1"/>
  <c r="L769" i="1"/>
  <c r="J769" i="1"/>
  <c r="T762" i="1"/>
  <c r="N768" i="1"/>
  <c r="O768" i="1" s="1"/>
  <c r="M768" i="1"/>
  <c r="L768" i="1"/>
  <c r="J768" i="1"/>
  <c r="M767" i="1"/>
  <c r="L767" i="1"/>
  <c r="M766" i="1"/>
  <c r="J766" i="1"/>
  <c r="T759" i="1"/>
  <c r="N765" i="1"/>
  <c r="O765" i="1" s="1"/>
  <c r="M765" i="1"/>
  <c r="L765" i="1"/>
  <c r="J765" i="1"/>
  <c r="K764" i="1"/>
  <c r="I764" i="1"/>
  <c r="G764" i="1"/>
  <c r="F764" i="1"/>
  <c r="E764" i="1"/>
  <c r="D764" i="1"/>
  <c r="T757" i="1"/>
  <c r="N763" i="1"/>
  <c r="M763" i="1"/>
  <c r="L763" i="1"/>
  <c r="J763" i="1"/>
  <c r="T756" i="1"/>
  <c r="N762" i="1"/>
  <c r="M762" i="1"/>
  <c r="L762" i="1"/>
  <c r="J762" i="1"/>
  <c r="N761" i="1"/>
  <c r="M761" i="1"/>
  <c r="N760" i="1"/>
  <c r="M760" i="1"/>
  <c r="L760" i="1"/>
  <c r="T753" i="1"/>
  <c r="N759" i="1"/>
  <c r="M759" i="1"/>
  <c r="L759" i="1"/>
  <c r="J759" i="1"/>
  <c r="K758" i="1"/>
  <c r="I758" i="1"/>
  <c r="F758" i="1"/>
  <c r="E758" i="1"/>
  <c r="D758" i="1"/>
  <c r="N757" i="1"/>
  <c r="M757" i="1"/>
  <c r="L757" i="1"/>
  <c r="J757" i="1"/>
  <c r="T750" i="1"/>
  <c r="N756" i="1"/>
  <c r="M756" i="1"/>
  <c r="L756" i="1"/>
  <c r="J756" i="1"/>
  <c r="M755" i="1"/>
  <c r="M754" i="1"/>
  <c r="J754" i="1"/>
  <c r="N753" i="1"/>
  <c r="M753" i="1"/>
  <c r="L753" i="1"/>
  <c r="J753" i="1"/>
  <c r="K752" i="1"/>
  <c r="I752" i="1"/>
  <c r="F752" i="1"/>
  <c r="E752" i="1"/>
  <c r="D752" i="1"/>
  <c r="N700" i="1"/>
  <c r="N699" i="1"/>
  <c r="I703" i="1"/>
  <c r="I702" i="1"/>
  <c r="I701" i="1"/>
  <c r="I700" i="1"/>
  <c r="I699" i="1"/>
  <c r="H703" i="1"/>
  <c r="H701" i="1"/>
  <c r="H700" i="1"/>
  <c r="H699" i="1"/>
  <c r="H702" i="1"/>
  <c r="G703" i="1"/>
  <c r="G702" i="1"/>
  <c r="G701" i="1"/>
  <c r="G700" i="1"/>
  <c r="G699" i="1"/>
  <c r="I329" i="1"/>
  <c r="J564" i="1"/>
  <c r="CT544" i="1" l="1"/>
  <c r="CU544" i="1" s="1"/>
  <c r="Q536" i="1"/>
  <c r="CT540" i="1"/>
  <c r="CU540" i="1" s="1"/>
  <c r="L754" i="1"/>
  <c r="N754" i="1"/>
  <c r="O754" i="1" s="1"/>
  <c r="CJ754" i="1" s="1"/>
  <c r="N755" i="1"/>
  <c r="P755" i="1" s="1"/>
  <c r="J760" i="1"/>
  <c r="L766" i="1"/>
  <c r="N766" i="1"/>
  <c r="O766" i="1" s="1"/>
  <c r="J772" i="1"/>
  <c r="L773" i="1"/>
  <c r="L778" i="1"/>
  <c r="N778" i="1"/>
  <c r="O778" i="1" s="1"/>
  <c r="L784" i="1"/>
  <c r="N784" i="1"/>
  <c r="O784" i="1" s="1"/>
  <c r="CT784" i="1" s="1"/>
  <c r="CU784" i="1" s="1"/>
  <c r="N785" i="1"/>
  <c r="O785" i="1" s="1"/>
  <c r="J790" i="1"/>
  <c r="J796" i="1"/>
  <c r="J802" i="1"/>
  <c r="L808" i="1"/>
  <c r="N808" i="1"/>
  <c r="O808" i="1" s="1"/>
  <c r="CT808" i="1" s="1"/>
  <c r="CU808" i="1" s="1"/>
  <c r="J814" i="1"/>
  <c r="H818" i="1"/>
  <c r="L818" i="1" s="1"/>
  <c r="J820" i="1"/>
  <c r="J826" i="1"/>
  <c r="L827" i="1"/>
  <c r="L832" i="1"/>
  <c r="N832" i="1"/>
  <c r="O832" i="1" s="1"/>
  <c r="CT832" i="1" s="1"/>
  <c r="CU832" i="1" s="1"/>
  <c r="J838" i="1"/>
  <c r="L845" i="1"/>
  <c r="M536" i="1"/>
  <c r="P843" i="1"/>
  <c r="R536" i="1"/>
  <c r="N818" i="1"/>
  <c r="T808" i="1"/>
  <c r="J755" i="1"/>
  <c r="H758" i="1"/>
  <c r="T752" i="1" s="1"/>
  <c r="J761" i="1"/>
  <c r="L779" i="1"/>
  <c r="H782" i="1"/>
  <c r="T776" i="1" s="1"/>
  <c r="J785" i="1"/>
  <c r="J791" i="1"/>
  <c r="N797" i="1"/>
  <c r="P797" i="1" s="1"/>
  <c r="N803" i="1"/>
  <c r="O803" i="1" s="1"/>
  <c r="CT803" i="1" s="1"/>
  <c r="CU803" i="1" s="1"/>
  <c r="H812" i="1"/>
  <c r="J812" i="1" s="1"/>
  <c r="L814" i="1"/>
  <c r="J821" i="1"/>
  <c r="L839" i="1"/>
  <c r="H842" i="1"/>
  <c r="J842" i="1" s="1"/>
  <c r="G752" i="1"/>
  <c r="G758" i="1"/>
  <c r="G770" i="1"/>
  <c r="G776" i="1"/>
  <c r="G782" i="1"/>
  <c r="G788" i="1"/>
  <c r="G800" i="1"/>
  <c r="G818" i="1"/>
  <c r="G830" i="1"/>
  <c r="G836" i="1"/>
  <c r="T821" i="1"/>
  <c r="T779" i="1"/>
  <c r="T767" i="1"/>
  <c r="T749" i="1"/>
  <c r="CJ537" i="1"/>
  <c r="T839" i="1"/>
  <c r="T797" i="1"/>
  <c r="T761" i="1"/>
  <c r="H752" i="1"/>
  <c r="L752" i="1" s="1"/>
  <c r="L761" i="1"/>
  <c r="N773" i="1"/>
  <c r="O773" i="1" s="1"/>
  <c r="CT773" i="1" s="1"/>
  <c r="CU773" i="1" s="1"/>
  <c r="H788" i="1"/>
  <c r="L788" i="1" s="1"/>
  <c r="L791" i="1"/>
  <c r="H794" i="1"/>
  <c r="L794" i="1" s="1"/>
  <c r="J797" i="1"/>
  <c r="J803" i="1"/>
  <c r="L821" i="1"/>
  <c r="N827" i="1"/>
  <c r="O827" i="1" s="1"/>
  <c r="CT827" i="1" s="1"/>
  <c r="CU827" i="1" s="1"/>
  <c r="N833" i="1"/>
  <c r="O833" i="1" s="1"/>
  <c r="H836" i="1"/>
  <c r="T830" i="1" s="1"/>
  <c r="N845" i="1"/>
  <c r="O845" i="1" s="1"/>
  <c r="CJ845" i="1" s="1"/>
  <c r="T827" i="1"/>
  <c r="H749" i="1"/>
  <c r="T743" i="1" s="1"/>
  <c r="H764" i="1"/>
  <c r="T758" i="1" s="1"/>
  <c r="J767" i="1"/>
  <c r="H770" i="1"/>
  <c r="L770" i="1" s="1"/>
  <c r="N779" i="1"/>
  <c r="L797" i="1"/>
  <c r="H800" i="1"/>
  <c r="L800" i="1" s="1"/>
  <c r="H824" i="1"/>
  <c r="J824" i="1" s="1"/>
  <c r="H830" i="1"/>
  <c r="L830" i="1" s="1"/>
  <c r="J833" i="1"/>
  <c r="G749" i="1"/>
  <c r="T833" i="1"/>
  <c r="CT538" i="1"/>
  <c r="CU538" i="1" s="1"/>
  <c r="J536" i="1"/>
  <c r="N536" i="1"/>
  <c r="P536" i="1" s="1"/>
  <c r="CT539" i="1"/>
  <c r="CU539" i="1" s="1"/>
  <c r="P541" i="1"/>
  <c r="L536" i="1"/>
  <c r="CJ541" i="1"/>
  <c r="CJ545" i="1"/>
  <c r="CJ539" i="1"/>
  <c r="CT545" i="1"/>
  <c r="CU545" i="1" s="1"/>
  <c r="CJ540" i="1"/>
  <c r="O536" i="1"/>
  <c r="P542" i="1"/>
  <c r="O542" i="1"/>
  <c r="CT542" i="1" s="1"/>
  <c r="CU542" i="1" s="1"/>
  <c r="N750" i="1"/>
  <c r="P769" i="1"/>
  <c r="P847" i="1"/>
  <c r="T812" i="1"/>
  <c r="M794" i="1"/>
  <c r="O796" i="1"/>
  <c r="CJ796" i="1" s="1"/>
  <c r="O821" i="1"/>
  <c r="CT821" i="1" s="1"/>
  <c r="CU821" i="1" s="1"/>
  <c r="N812" i="1"/>
  <c r="P812" i="1" s="1"/>
  <c r="N747" i="1"/>
  <c r="N751" i="1"/>
  <c r="T782" i="1"/>
  <c r="P700" i="1"/>
  <c r="O798" i="1"/>
  <c r="CJ798" i="1" s="1"/>
  <c r="T800" i="1"/>
  <c r="L844" i="1"/>
  <c r="N844" i="1"/>
  <c r="J844" i="1"/>
  <c r="N839" i="1"/>
  <c r="N836" i="1" s="1"/>
  <c r="H748" i="1"/>
  <c r="T742" i="1" s="1"/>
  <c r="L806" i="1"/>
  <c r="T770" i="1"/>
  <c r="G748" i="1"/>
  <c r="CT817" i="1"/>
  <c r="CU817" i="1" s="1"/>
  <c r="O826" i="1"/>
  <c r="CJ828" i="1"/>
  <c r="CJ829" i="1"/>
  <c r="CJ831" i="1"/>
  <c r="O834" i="1"/>
  <c r="CJ834" i="1" s="1"/>
  <c r="CJ835" i="1"/>
  <c r="CJ840" i="1"/>
  <c r="CT843" i="1"/>
  <c r="CU843" i="1" s="1"/>
  <c r="O846" i="1"/>
  <c r="CT846" i="1" s="1"/>
  <c r="CU846" i="1" s="1"/>
  <c r="CT847" i="1"/>
  <c r="CU847" i="1" s="1"/>
  <c r="N758" i="1"/>
  <c r="CT783" i="1"/>
  <c r="CU783" i="1" s="1"/>
  <c r="N788" i="1"/>
  <c r="O813" i="1"/>
  <c r="CT813" i="1" s="1"/>
  <c r="CU813" i="1" s="1"/>
  <c r="O814" i="1"/>
  <c r="CT814" i="1" s="1"/>
  <c r="CU814" i="1" s="1"/>
  <c r="O815" i="1"/>
  <c r="CT815" i="1" s="1"/>
  <c r="CU815" i="1" s="1"/>
  <c r="O816" i="1"/>
  <c r="CT816" i="1" s="1"/>
  <c r="CU816" i="1" s="1"/>
  <c r="CJ832" i="1"/>
  <c r="CT835" i="1"/>
  <c r="CU835" i="1" s="1"/>
  <c r="CJ837" i="1"/>
  <c r="CJ841" i="1"/>
  <c r="M752" i="1"/>
  <c r="P765" i="1"/>
  <c r="P766" i="1"/>
  <c r="P767" i="1"/>
  <c r="P768" i="1"/>
  <c r="CJ771" i="1"/>
  <c r="J794" i="1"/>
  <c r="O795" i="1"/>
  <c r="CJ795" i="1" s="1"/>
  <c r="T806" i="1"/>
  <c r="CJ819" i="1"/>
  <c r="CJ820" i="1"/>
  <c r="CJ822" i="1"/>
  <c r="CJ823" i="1"/>
  <c r="CJ825" i="1"/>
  <c r="O777" i="1"/>
  <c r="CT777" i="1" s="1"/>
  <c r="CU777" i="1" s="1"/>
  <c r="M788" i="1"/>
  <c r="CJ801" i="1"/>
  <c r="O838" i="1"/>
  <c r="CT838" i="1" s="1"/>
  <c r="CU838" i="1" s="1"/>
  <c r="M842" i="1"/>
  <c r="L842" i="1"/>
  <c r="P837" i="1"/>
  <c r="P838" i="1"/>
  <c r="P840" i="1"/>
  <c r="P841" i="1"/>
  <c r="M836" i="1"/>
  <c r="J836" i="1"/>
  <c r="P831" i="1"/>
  <c r="P832" i="1"/>
  <c r="P834" i="1"/>
  <c r="P835" i="1"/>
  <c r="M830" i="1"/>
  <c r="P825" i="1"/>
  <c r="P826" i="1"/>
  <c r="P828" i="1"/>
  <c r="P829" i="1"/>
  <c r="M824" i="1"/>
  <c r="P819" i="1"/>
  <c r="P820" i="1"/>
  <c r="P821" i="1"/>
  <c r="P822" i="1"/>
  <c r="P823" i="1"/>
  <c r="M818" i="1"/>
  <c r="P813" i="1"/>
  <c r="P814" i="1"/>
  <c r="P815" i="1"/>
  <c r="P816" i="1"/>
  <c r="P817" i="1"/>
  <c r="CJ817" i="1"/>
  <c r="M812" i="1"/>
  <c r="N752" i="1"/>
  <c r="O772" i="1"/>
  <c r="CT786" i="1"/>
  <c r="CU786" i="1" s="1"/>
  <c r="CT787" i="1"/>
  <c r="CU787" i="1" s="1"/>
  <c r="O804" i="1"/>
  <c r="CJ804" i="1" s="1"/>
  <c r="CJ805" i="1"/>
  <c r="CT799" i="1"/>
  <c r="CU799" i="1" s="1"/>
  <c r="P799" i="1"/>
  <c r="O774" i="1"/>
  <c r="CT774" i="1" s="1"/>
  <c r="CU774" i="1" s="1"/>
  <c r="CJ775" i="1"/>
  <c r="O780" i="1"/>
  <c r="CT780" i="1" s="1"/>
  <c r="CU780" i="1" s="1"/>
  <c r="O781" i="1"/>
  <c r="CT781" i="1" s="1"/>
  <c r="CU781" i="1" s="1"/>
  <c r="O802" i="1"/>
  <c r="O807" i="1"/>
  <c r="CJ807" i="1" s="1"/>
  <c r="O809" i="1"/>
  <c r="CT809" i="1" s="1"/>
  <c r="CU809" i="1" s="1"/>
  <c r="O810" i="1"/>
  <c r="CT810" i="1" s="1"/>
  <c r="CU810" i="1" s="1"/>
  <c r="O811" i="1"/>
  <c r="CT811" i="1" s="1"/>
  <c r="CU811" i="1" s="1"/>
  <c r="M806" i="1"/>
  <c r="P807" i="1"/>
  <c r="P809" i="1"/>
  <c r="P810" i="1"/>
  <c r="P811" i="1"/>
  <c r="J806" i="1"/>
  <c r="P801" i="1"/>
  <c r="P802" i="1"/>
  <c r="P803" i="1"/>
  <c r="P804" i="1"/>
  <c r="P805" i="1"/>
  <c r="M800" i="1"/>
  <c r="J800" i="1"/>
  <c r="T788" i="1"/>
  <c r="O789" i="1"/>
  <c r="O790" i="1"/>
  <c r="CT790" i="1" s="1"/>
  <c r="CU790" i="1" s="1"/>
  <c r="O791" i="1"/>
  <c r="CT791" i="1" s="1"/>
  <c r="CU791" i="1" s="1"/>
  <c r="O792" i="1"/>
  <c r="CT792" i="1" s="1"/>
  <c r="CU792" i="1" s="1"/>
  <c r="O793" i="1"/>
  <c r="CT793" i="1" s="1"/>
  <c r="CU793" i="1" s="1"/>
  <c r="P789" i="1"/>
  <c r="P790" i="1"/>
  <c r="P791" i="1"/>
  <c r="P792" i="1"/>
  <c r="P793" i="1"/>
  <c r="P783" i="1"/>
  <c r="CJ783" i="1"/>
  <c r="P785" i="1"/>
  <c r="P786" i="1"/>
  <c r="CJ786" i="1"/>
  <c r="P787" i="1"/>
  <c r="CJ787" i="1"/>
  <c r="M782" i="1"/>
  <c r="L776" i="1"/>
  <c r="P777" i="1"/>
  <c r="P780" i="1"/>
  <c r="P781" i="1"/>
  <c r="M776" i="1"/>
  <c r="J776" i="1"/>
  <c r="P771" i="1"/>
  <c r="P772" i="1"/>
  <c r="P774" i="1"/>
  <c r="P775" i="1"/>
  <c r="M770" i="1"/>
  <c r="CT765" i="1"/>
  <c r="CU765" i="1" s="1"/>
  <c r="CJ765" i="1"/>
  <c r="O764" i="1"/>
  <c r="CJ767" i="1"/>
  <c r="CT767" i="1"/>
  <c r="CU767" i="1" s="1"/>
  <c r="CT768" i="1"/>
  <c r="CU768" i="1" s="1"/>
  <c r="CJ768" i="1"/>
  <c r="CT769" i="1"/>
  <c r="CU769" i="1" s="1"/>
  <c r="CJ769" i="1"/>
  <c r="M764" i="1"/>
  <c r="M758" i="1"/>
  <c r="O759" i="1"/>
  <c r="O760" i="1"/>
  <c r="CT760" i="1" s="1"/>
  <c r="CU760" i="1" s="1"/>
  <c r="O761" i="1"/>
  <c r="CT761" i="1" s="1"/>
  <c r="CU761" i="1" s="1"/>
  <c r="O762" i="1"/>
  <c r="CT762" i="1" s="1"/>
  <c r="CU762" i="1" s="1"/>
  <c r="O763" i="1"/>
  <c r="CJ763" i="1" s="1"/>
  <c r="P759" i="1"/>
  <c r="P760" i="1"/>
  <c r="P761" i="1"/>
  <c r="P762" i="1"/>
  <c r="P763" i="1"/>
  <c r="O753" i="1"/>
  <c r="CT753" i="1" s="1"/>
  <c r="CU753" i="1" s="1"/>
  <c r="O755" i="1"/>
  <c r="O756" i="1"/>
  <c r="O757" i="1"/>
  <c r="CT757" i="1" s="1"/>
  <c r="CU757" i="1" s="1"/>
  <c r="P753" i="1"/>
  <c r="P756" i="1"/>
  <c r="P757" i="1"/>
  <c r="K140" i="1"/>
  <c r="I140" i="1" s="1"/>
  <c r="P754" i="1" l="1"/>
  <c r="CJ766" i="1"/>
  <c r="O797" i="1"/>
  <c r="CT797" i="1" s="1"/>
  <c r="CU797" i="1" s="1"/>
  <c r="N806" i="1"/>
  <c r="P806" i="1" s="1"/>
  <c r="N764" i="1"/>
  <c r="P764" i="1" s="1"/>
  <c r="J818" i="1"/>
  <c r="P788" i="1"/>
  <c r="O824" i="1"/>
  <c r="T836" i="1"/>
  <c r="T764" i="1"/>
  <c r="J830" i="1"/>
  <c r="T824" i="1"/>
  <c r="CJ777" i="1"/>
  <c r="CJ773" i="1"/>
  <c r="N782" i="1"/>
  <c r="P782" i="1" s="1"/>
  <c r="J758" i="1"/>
  <c r="J764" i="1"/>
  <c r="L764" i="1"/>
  <c r="CT766" i="1"/>
  <c r="CU766" i="1" s="1"/>
  <c r="J770" i="1"/>
  <c r="P778" i="1"/>
  <c r="P784" i="1"/>
  <c r="J788" i="1"/>
  <c r="P808" i="1"/>
  <c r="N794" i="1"/>
  <c r="P794" i="1" s="1"/>
  <c r="L812" i="1"/>
  <c r="P827" i="1"/>
  <c r="L836" i="1"/>
  <c r="CJ827" i="1"/>
  <c r="P836" i="1"/>
  <c r="N748" i="1"/>
  <c r="N824" i="1"/>
  <c r="CT824" i="1" s="1"/>
  <c r="CU824" i="1" s="1"/>
  <c r="N776" i="1"/>
  <c r="P776" i="1" s="1"/>
  <c r="P818" i="1"/>
  <c r="P779" i="1"/>
  <c r="CJ785" i="1"/>
  <c r="O779" i="1"/>
  <c r="CT779" i="1" s="1"/>
  <c r="CU779" i="1" s="1"/>
  <c r="CT785" i="1"/>
  <c r="CU785" i="1" s="1"/>
  <c r="T794" i="1"/>
  <c r="CT536" i="1"/>
  <c r="CU536" i="1" s="1"/>
  <c r="P773" i="1"/>
  <c r="L824" i="1"/>
  <c r="J782" i="1"/>
  <c r="CJ803" i="1"/>
  <c r="CJ816" i="1"/>
  <c r="T818" i="1"/>
  <c r="L758" i="1"/>
  <c r="CT833" i="1"/>
  <c r="CU833" i="1" s="1"/>
  <c r="CJ833" i="1"/>
  <c r="L782" i="1"/>
  <c r="O800" i="1"/>
  <c r="N770" i="1"/>
  <c r="P770" i="1" s="1"/>
  <c r="P758" i="1"/>
  <c r="P845" i="1"/>
  <c r="N800" i="1"/>
  <c r="P800" i="1" s="1"/>
  <c r="T746" i="1"/>
  <c r="CJ780" i="1"/>
  <c r="P752" i="1"/>
  <c r="CJ813" i="1"/>
  <c r="N749" i="1"/>
  <c r="CJ811" i="1"/>
  <c r="CT804" i="1"/>
  <c r="CU804" i="1" s="1"/>
  <c r="P833" i="1"/>
  <c r="P839" i="1"/>
  <c r="J752" i="1"/>
  <c r="N830" i="1"/>
  <c r="P830" i="1" s="1"/>
  <c r="CT845" i="1"/>
  <c r="CU845" i="1" s="1"/>
  <c r="CJ542" i="1"/>
  <c r="CJ536" i="1"/>
  <c r="CJ757" i="1"/>
  <c r="CT798" i="1"/>
  <c r="CU798" i="1" s="1"/>
  <c r="CT796" i="1"/>
  <c r="CU796" i="1" s="1"/>
  <c r="CT834" i="1"/>
  <c r="CU834" i="1" s="1"/>
  <c r="O830" i="1"/>
  <c r="CT830" i="1" s="1"/>
  <c r="CU830" i="1" s="1"/>
  <c r="CJ779" i="1"/>
  <c r="CJ774" i="1"/>
  <c r="CJ821" i="1"/>
  <c r="O770" i="1"/>
  <c r="O818" i="1"/>
  <c r="CT818" i="1" s="1"/>
  <c r="CU818" i="1" s="1"/>
  <c r="P844" i="1"/>
  <c r="N842" i="1"/>
  <c r="P842" i="1" s="1"/>
  <c r="O844" i="1"/>
  <c r="O842" i="1" s="1"/>
  <c r="O839" i="1"/>
  <c r="CJ826" i="1"/>
  <c r="CJ815" i="1"/>
  <c r="CJ808" i="1"/>
  <c r="O782" i="1"/>
  <c r="CJ784" i="1"/>
  <c r="CT754" i="1"/>
  <c r="CU754" i="1" s="1"/>
  <c r="O747" i="1"/>
  <c r="CJ781" i="1"/>
  <c r="CJ753" i="1"/>
  <c r="CJ756" i="1"/>
  <c r="O750" i="1"/>
  <c r="CJ814" i="1"/>
  <c r="CJ838" i="1"/>
  <c r="CJ846" i="1"/>
  <c r="CT826" i="1"/>
  <c r="CU826" i="1" s="1"/>
  <c r="CT755" i="1"/>
  <c r="CU755" i="1" s="1"/>
  <c r="CT802" i="1"/>
  <c r="CU802" i="1" s="1"/>
  <c r="CT795" i="1"/>
  <c r="CU795" i="1" s="1"/>
  <c r="O751" i="1"/>
  <c r="O812" i="1"/>
  <c r="CJ778" i="1"/>
  <c r="CJ802" i="1"/>
  <c r="CJ762" i="1"/>
  <c r="CJ772" i="1"/>
  <c r="CJ792" i="1"/>
  <c r="CJ761" i="1"/>
  <c r="CJ791" i="1"/>
  <c r="CJ797" i="1"/>
  <c r="CT778" i="1"/>
  <c r="CU778" i="1" s="1"/>
  <c r="CT772" i="1"/>
  <c r="CU772" i="1" s="1"/>
  <c r="CJ809" i="1"/>
  <c r="CT807" i="1"/>
  <c r="CU807" i="1" s="1"/>
  <c r="O806" i="1"/>
  <c r="CJ810" i="1"/>
  <c r="CT789" i="1"/>
  <c r="CU789" i="1" s="1"/>
  <c r="O788" i="1"/>
  <c r="CJ793" i="1"/>
  <c r="CJ789" i="1"/>
  <c r="CJ790" i="1"/>
  <c r="CJ764" i="1"/>
  <c r="CJ760" i="1"/>
  <c r="CT759" i="1"/>
  <c r="CU759" i="1" s="1"/>
  <c r="O758" i="1"/>
  <c r="CT763" i="1"/>
  <c r="CU763" i="1" s="1"/>
  <c r="CJ759" i="1"/>
  <c r="CT756" i="1"/>
  <c r="CU756" i="1" s="1"/>
  <c r="CJ755" i="1"/>
  <c r="O752" i="1"/>
  <c r="T590" i="1"/>
  <c r="T591" i="1"/>
  <c r="T592" i="1"/>
  <c r="T593" i="1"/>
  <c r="T594" i="1"/>
  <c r="T595" i="1"/>
  <c r="CT764" i="1" l="1"/>
  <c r="CU764" i="1" s="1"/>
  <c r="O794" i="1"/>
  <c r="CJ794" i="1" s="1"/>
  <c r="P824" i="1"/>
  <c r="CJ824" i="1"/>
  <c r="O776" i="1"/>
  <c r="CT776" i="1" s="1"/>
  <c r="CU776" i="1" s="1"/>
  <c r="CJ770" i="1"/>
  <c r="CJ818" i="1"/>
  <c r="CJ830" i="1"/>
  <c r="CT800" i="1"/>
  <c r="CU800" i="1" s="1"/>
  <c r="CJ800" i="1"/>
  <c r="CT770" i="1"/>
  <c r="CU770" i="1" s="1"/>
  <c r="CJ844" i="1"/>
  <c r="CT844" i="1"/>
  <c r="CU844" i="1" s="1"/>
  <c r="O748" i="1"/>
  <c r="CT839" i="1"/>
  <c r="CU839" i="1" s="1"/>
  <c r="CJ839" i="1"/>
  <c r="O749" i="1"/>
  <c r="O836" i="1"/>
  <c r="CJ782" i="1"/>
  <c r="CT782" i="1"/>
  <c r="CU782" i="1" s="1"/>
  <c r="CT812" i="1"/>
  <c r="CU812" i="1" s="1"/>
  <c r="CJ812" i="1"/>
  <c r="CJ842" i="1"/>
  <c r="CT842" i="1"/>
  <c r="CU842" i="1" s="1"/>
  <c r="CJ776" i="1"/>
  <c r="CT794" i="1"/>
  <c r="CU794" i="1" s="1"/>
  <c r="CT806" i="1"/>
  <c r="CU806" i="1" s="1"/>
  <c r="CJ806" i="1"/>
  <c r="CT788" i="1"/>
  <c r="CU788" i="1" s="1"/>
  <c r="CJ788" i="1"/>
  <c r="CT758" i="1"/>
  <c r="CU758" i="1" s="1"/>
  <c r="CJ758" i="1"/>
  <c r="CT752" i="1"/>
  <c r="CU752" i="1" s="1"/>
  <c r="CJ752" i="1"/>
  <c r="T894" i="1"/>
  <c r="T895" i="1"/>
  <c r="T896" i="1"/>
  <c r="T897" i="1"/>
  <c r="T898" i="1"/>
  <c r="T899" i="1"/>
  <c r="T900" i="1"/>
  <c r="T901" i="1"/>
  <c r="T902" i="1"/>
  <c r="T903" i="1"/>
  <c r="T904" i="1"/>
  <c r="T905" i="1"/>
  <c r="T906" i="1"/>
  <c r="T907" i="1"/>
  <c r="T908" i="1"/>
  <c r="T909" i="1"/>
  <c r="T910" i="1"/>
  <c r="T911" i="1"/>
  <c r="T912" i="1"/>
  <c r="T913" i="1"/>
  <c r="T914" i="1"/>
  <c r="T915" i="1"/>
  <c r="T916" i="1"/>
  <c r="T917" i="1"/>
  <c r="T887" i="1"/>
  <c r="T888" i="1"/>
  <c r="T889" i="1"/>
  <c r="T890" i="1"/>
  <c r="T891" i="1"/>
  <c r="T892" i="1"/>
  <c r="T893" i="1"/>
  <c r="T882" i="1"/>
  <c r="T883" i="1"/>
  <c r="T884" i="1"/>
  <c r="T885" i="1"/>
  <c r="T886" i="1"/>
  <c r="N31" i="1"/>
  <c r="R715" i="1"/>
  <c r="Q715" i="1"/>
  <c r="T703" i="1" s="1"/>
  <c r="P715" i="1"/>
  <c r="O715" i="1"/>
  <c r="R714" i="1"/>
  <c r="Q714" i="1"/>
  <c r="T702" i="1" s="1"/>
  <c r="N714" i="1"/>
  <c r="P714" i="1" s="1"/>
  <c r="M714" i="1"/>
  <c r="L714" i="1"/>
  <c r="J714" i="1"/>
  <c r="R713" i="1"/>
  <c r="Q713" i="1"/>
  <c r="T701" i="1" s="1"/>
  <c r="N713" i="1"/>
  <c r="P713" i="1" s="1"/>
  <c r="M713" i="1"/>
  <c r="L713" i="1"/>
  <c r="J713" i="1"/>
  <c r="R712" i="1"/>
  <c r="Q712" i="1"/>
  <c r="T700" i="1" s="1"/>
  <c r="P712" i="1"/>
  <c r="O712" i="1"/>
  <c r="M712" i="1"/>
  <c r="L712" i="1"/>
  <c r="J712" i="1"/>
  <c r="R711" i="1"/>
  <c r="Q711" i="1"/>
  <c r="T699" i="1" s="1"/>
  <c r="P711" i="1"/>
  <c r="O711" i="1"/>
  <c r="M711" i="1"/>
  <c r="L711" i="1"/>
  <c r="J711" i="1"/>
  <c r="K710" i="1"/>
  <c r="I710" i="1"/>
  <c r="H710" i="1"/>
  <c r="G710" i="1"/>
  <c r="G292" i="1"/>
  <c r="G286" i="1" s="1"/>
  <c r="CT836" i="1" l="1"/>
  <c r="CU836" i="1" s="1"/>
  <c r="CJ836" i="1"/>
  <c r="M710" i="1"/>
  <c r="O713" i="1"/>
  <c r="L710" i="1"/>
  <c r="O714" i="1"/>
  <c r="N710" i="1"/>
  <c r="P710" i="1" s="1"/>
  <c r="Q710" i="1"/>
  <c r="T698" i="1" s="1"/>
  <c r="J710" i="1"/>
  <c r="R710" i="1"/>
  <c r="O710" i="1" l="1"/>
  <c r="CT887" i="1" l="1"/>
  <c r="CU887" i="1" s="1"/>
  <c r="CJ887" i="1"/>
  <c r="T881" i="1"/>
  <c r="P887" i="1"/>
  <c r="M887" i="1"/>
  <c r="L887" i="1"/>
  <c r="J887" i="1"/>
  <c r="CT886" i="1"/>
  <c r="CU886" i="1" s="1"/>
  <c r="CJ886" i="1"/>
  <c r="T880" i="1"/>
  <c r="P886" i="1"/>
  <c r="M886" i="1"/>
  <c r="L886" i="1"/>
  <c r="J886" i="1"/>
  <c r="T879" i="1"/>
  <c r="N885" i="1"/>
  <c r="CT885" i="1" s="1"/>
  <c r="CU885" i="1" s="1"/>
  <c r="M885" i="1"/>
  <c r="L885" i="1"/>
  <c r="J885" i="1"/>
  <c r="T878" i="1"/>
  <c r="N884" i="1"/>
  <c r="CJ884" i="1" s="1"/>
  <c r="M884" i="1"/>
  <c r="L884" i="1"/>
  <c r="J884" i="1"/>
  <c r="CT883" i="1"/>
  <c r="CU883" i="1" s="1"/>
  <c r="CJ883" i="1"/>
  <c r="T877" i="1"/>
  <c r="P883" i="1"/>
  <c r="M883" i="1"/>
  <c r="L883" i="1"/>
  <c r="J883" i="1"/>
  <c r="O882" i="1"/>
  <c r="K882" i="1"/>
  <c r="I882" i="1"/>
  <c r="H882" i="1"/>
  <c r="G882" i="1"/>
  <c r="F882" i="1"/>
  <c r="E882" i="1"/>
  <c r="D882" i="1"/>
  <c r="CT884" i="1" l="1"/>
  <c r="CU884" i="1" s="1"/>
  <c r="N882" i="1"/>
  <c r="CT882" i="1" s="1"/>
  <c r="CU882" i="1" s="1"/>
  <c r="P884" i="1"/>
  <c r="M882" i="1"/>
  <c r="J882" i="1"/>
  <c r="T876" i="1"/>
  <c r="L882" i="1"/>
  <c r="P885" i="1"/>
  <c r="CJ885" i="1"/>
  <c r="CJ882" i="1" l="1"/>
  <c r="P882" i="1"/>
  <c r="G24" i="1"/>
  <c r="G18" i="1" s="1"/>
  <c r="G25" i="1"/>
  <c r="G19" i="1" s="1"/>
  <c r="G26" i="1"/>
  <c r="G20" i="1" s="1"/>
  <c r="G27" i="1"/>
  <c r="G21" i="1" s="1"/>
  <c r="G28" i="1"/>
  <c r="G22" i="1" s="1"/>
  <c r="G29" i="1"/>
  <c r="G17" i="1" l="1"/>
  <c r="G23" i="1"/>
  <c r="G187" i="1" l="1"/>
  <c r="D179" i="1" l="1"/>
  <c r="E179" i="1"/>
  <c r="F179" i="1"/>
  <c r="G179" i="1"/>
  <c r="H179" i="1"/>
  <c r="I179" i="1"/>
  <c r="K179" i="1"/>
  <c r="J180" i="1"/>
  <c r="L180" i="1"/>
  <c r="M180" i="1"/>
  <c r="O180" i="1"/>
  <c r="CJ180" i="1" s="1"/>
  <c r="P180" i="1"/>
  <c r="CG180" i="1"/>
  <c r="J181" i="1"/>
  <c r="L181" i="1"/>
  <c r="M181" i="1"/>
  <c r="N181" i="1"/>
  <c r="N179" i="1" s="1"/>
  <c r="CG181" i="1"/>
  <c r="J182" i="1"/>
  <c r="L182" i="1"/>
  <c r="M182" i="1"/>
  <c r="O182" i="1"/>
  <c r="CJ182" i="1" s="1"/>
  <c r="P182" i="1"/>
  <c r="CG182" i="1"/>
  <c r="J183" i="1"/>
  <c r="L183" i="1"/>
  <c r="M183" i="1"/>
  <c r="O183" i="1"/>
  <c r="CT183" i="1" s="1"/>
  <c r="CU183" i="1" s="1"/>
  <c r="P183" i="1"/>
  <c r="CG183" i="1"/>
  <c r="J184" i="1"/>
  <c r="L184" i="1"/>
  <c r="M184" i="1"/>
  <c r="O184" i="1"/>
  <c r="CJ184" i="1" s="1"/>
  <c r="P184" i="1"/>
  <c r="CG184" i="1"/>
  <c r="CG179" i="1" l="1"/>
  <c r="J179" i="1"/>
  <c r="CT180" i="1"/>
  <c r="CU180" i="1" s="1"/>
  <c r="CT184" i="1"/>
  <c r="CU184" i="1" s="1"/>
  <c r="L179" i="1"/>
  <c r="P179" i="1"/>
  <c r="CJ183" i="1"/>
  <c r="CT182" i="1"/>
  <c r="CU182" i="1" s="1"/>
  <c r="O179" i="1"/>
  <c r="CT179" i="1" s="1"/>
  <c r="CU179" i="1" s="1"/>
  <c r="M179" i="1"/>
  <c r="P181" i="1"/>
  <c r="O181" i="1"/>
  <c r="CJ181" i="1" s="1"/>
  <c r="R325" i="1"/>
  <c r="Q325" i="1"/>
  <c r="P325" i="1"/>
  <c r="O325" i="1"/>
  <c r="R324" i="1"/>
  <c r="Q324" i="1"/>
  <c r="P324" i="1"/>
  <c r="O324" i="1"/>
  <c r="R323" i="1"/>
  <c r="Q323" i="1"/>
  <c r="P323" i="1"/>
  <c r="O323" i="1"/>
  <c r="M323" i="1"/>
  <c r="L323" i="1"/>
  <c r="J323" i="1"/>
  <c r="R322" i="1"/>
  <c r="Q322" i="1"/>
  <c r="N322" i="1"/>
  <c r="N320" i="1" s="1"/>
  <c r="M322" i="1"/>
  <c r="L322" i="1"/>
  <c r="J322" i="1"/>
  <c r="R321" i="1"/>
  <c r="Q321" i="1"/>
  <c r="P321" i="1"/>
  <c r="O321" i="1"/>
  <c r="CJ321" i="1" s="1"/>
  <c r="K320" i="1"/>
  <c r="I320" i="1"/>
  <c r="H320" i="1"/>
  <c r="G320" i="1"/>
  <c r="F320" i="1"/>
  <c r="E320" i="1"/>
  <c r="D320" i="1"/>
  <c r="K319" i="1"/>
  <c r="K284" i="1" s="1"/>
  <c r="I319" i="1"/>
  <c r="I284" i="1" s="1"/>
  <c r="H319" i="1"/>
  <c r="P319" i="1" s="1"/>
  <c r="G319" i="1"/>
  <c r="G284" i="1" s="1"/>
  <c r="K318" i="1"/>
  <c r="I318" i="1"/>
  <c r="H318" i="1"/>
  <c r="P318" i="1" s="1"/>
  <c r="G318" i="1"/>
  <c r="K317" i="1"/>
  <c r="I317" i="1"/>
  <c r="H317" i="1"/>
  <c r="P317" i="1" s="1"/>
  <c r="G317" i="1"/>
  <c r="H316" i="1"/>
  <c r="G316" i="1"/>
  <c r="T315" i="1"/>
  <c r="K315" i="1"/>
  <c r="I315" i="1"/>
  <c r="H315" i="1"/>
  <c r="P315" i="1" s="1"/>
  <c r="G315" i="1"/>
  <c r="T314" i="1"/>
  <c r="F314" i="1"/>
  <c r="F310" i="1" s="1"/>
  <c r="E314" i="1"/>
  <c r="D314" i="1"/>
  <c r="T313" i="1"/>
  <c r="R313" i="1"/>
  <c r="Q313" i="1"/>
  <c r="P313" i="1"/>
  <c r="O313" i="1"/>
  <c r="T312" i="1"/>
  <c r="R312" i="1"/>
  <c r="Q312" i="1"/>
  <c r="P312" i="1"/>
  <c r="O312" i="1"/>
  <c r="T311" i="1"/>
  <c r="R311" i="1"/>
  <c r="Q311" i="1"/>
  <c r="P311" i="1"/>
  <c r="O311" i="1"/>
  <c r="T310" i="1"/>
  <c r="R310" i="1"/>
  <c r="Q310" i="1"/>
  <c r="N310" i="1"/>
  <c r="N308" i="1" s="1"/>
  <c r="M310" i="1"/>
  <c r="L310" i="1"/>
  <c r="J310" i="1"/>
  <c r="T309" i="1"/>
  <c r="R309" i="1"/>
  <c r="Q309" i="1"/>
  <c r="P309" i="1"/>
  <c r="O309" i="1"/>
  <c r="CT309" i="1" s="1"/>
  <c r="CU309" i="1" s="1"/>
  <c r="M309" i="1"/>
  <c r="T308" i="1"/>
  <c r="K308" i="1"/>
  <c r="I308" i="1"/>
  <c r="H308" i="1"/>
  <c r="G308" i="1"/>
  <c r="E308" i="1"/>
  <c r="D308" i="1"/>
  <c r="T307" i="1"/>
  <c r="T306" i="1"/>
  <c r="N295" i="1"/>
  <c r="N289" i="1" s="1"/>
  <c r="N283" i="1" s="1"/>
  <c r="K295" i="1"/>
  <c r="K289" i="1" s="1"/>
  <c r="H295" i="1"/>
  <c r="G295" i="1"/>
  <c r="G289" i="1" s="1"/>
  <c r="T305" i="1"/>
  <c r="N294" i="1"/>
  <c r="K294" i="1"/>
  <c r="G294" i="1"/>
  <c r="G288" i="1" s="1"/>
  <c r="T304" i="1"/>
  <c r="R304" i="1"/>
  <c r="Q304" i="1"/>
  <c r="N304" i="1"/>
  <c r="M304" i="1"/>
  <c r="L304" i="1"/>
  <c r="J304" i="1"/>
  <c r="T303" i="1"/>
  <c r="N292" i="1"/>
  <c r="K292" i="1"/>
  <c r="K286" i="1" s="1"/>
  <c r="T302" i="1"/>
  <c r="E302" i="1"/>
  <c r="D302" i="1"/>
  <c r="T301" i="1"/>
  <c r="R301" i="1"/>
  <c r="Q301" i="1"/>
  <c r="T290" i="1" s="1"/>
  <c r="P301" i="1"/>
  <c r="O301" i="1"/>
  <c r="T300" i="1"/>
  <c r="R300" i="1"/>
  <c r="Q300" i="1"/>
  <c r="T289" i="1" s="1"/>
  <c r="P300" i="1"/>
  <c r="O300" i="1"/>
  <c r="T299" i="1"/>
  <c r="R299" i="1"/>
  <c r="Q299" i="1"/>
  <c r="T288" i="1" s="1"/>
  <c r="P299" i="1"/>
  <c r="O299" i="1"/>
  <c r="T298" i="1"/>
  <c r="R298" i="1"/>
  <c r="Q298" i="1"/>
  <c r="T287" i="1" s="1"/>
  <c r="N298" i="1"/>
  <c r="N296" i="1" s="1"/>
  <c r="M298" i="1"/>
  <c r="L298" i="1"/>
  <c r="J298" i="1"/>
  <c r="T297" i="1"/>
  <c r="R297" i="1"/>
  <c r="Q297" i="1"/>
  <c r="T286" i="1" s="1"/>
  <c r="P297" i="1"/>
  <c r="O297" i="1"/>
  <c r="CT297" i="1" s="1"/>
  <c r="CU297" i="1" s="1"/>
  <c r="T296" i="1"/>
  <c r="K296" i="1"/>
  <c r="I296" i="1"/>
  <c r="H296" i="1"/>
  <c r="G296" i="1"/>
  <c r="E296" i="1"/>
  <c r="E291" i="1" s="1"/>
  <c r="D296" i="1"/>
  <c r="D291" i="1" s="1"/>
  <c r="T295" i="1"/>
  <c r="T294" i="1"/>
  <c r="T293" i="1"/>
  <c r="K293" i="1"/>
  <c r="K287" i="1" s="1"/>
  <c r="I293" i="1"/>
  <c r="H293" i="1"/>
  <c r="H287" i="1" s="1"/>
  <c r="G293" i="1"/>
  <c r="G287" i="1" s="1"/>
  <c r="T292" i="1"/>
  <c r="T291" i="1"/>
  <c r="T283" i="1"/>
  <c r="T282" i="1"/>
  <c r="T281" i="1"/>
  <c r="T280" i="1"/>
  <c r="T279" i="1"/>
  <c r="CT290" i="1"/>
  <c r="CU290" i="1" s="1"/>
  <c r="CJ290" i="1"/>
  <c r="R290" i="1"/>
  <c r="Q290" i="1"/>
  <c r="P290" i="1"/>
  <c r="F290" i="1"/>
  <c r="F284" i="1" s="1"/>
  <c r="E290" i="1"/>
  <c r="E284" i="1" s="1"/>
  <c r="D290" i="1"/>
  <c r="D284" i="1" s="1"/>
  <c r="F289" i="1"/>
  <c r="F283" i="1" s="1"/>
  <c r="E289" i="1"/>
  <c r="E283" i="1" s="1"/>
  <c r="D289" i="1"/>
  <c r="D283" i="1" s="1"/>
  <c r="F288" i="1"/>
  <c r="F282" i="1" s="1"/>
  <c r="E288" i="1"/>
  <c r="E282" i="1" s="1"/>
  <c r="D288" i="1"/>
  <c r="D282" i="1" s="1"/>
  <c r="E287" i="1"/>
  <c r="E281" i="1" s="1"/>
  <c r="D287" i="1"/>
  <c r="D281" i="1" s="1"/>
  <c r="F286" i="1"/>
  <c r="F280" i="1" s="1"/>
  <c r="E286" i="1"/>
  <c r="E280" i="1" s="1"/>
  <c r="D286" i="1"/>
  <c r="D280" i="1" s="1"/>
  <c r="T284" i="1"/>
  <c r="G282" i="1" l="1"/>
  <c r="G281" i="1"/>
  <c r="R303" i="1"/>
  <c r="K283" i="1"/>
  <c r="M293" i="1"/>
  <c r="O305" i="1"/>
  <c r="CJ305" i="1" s="1"/>
  <c r="E279" i="1"/>
  <c r="K302" i="1"/>
  <c r="G283" i="1"/>
  <c r="I314" i="1"/>
  <c r="Q320" i="1"/>
  <c r="L287" i="1"/>
  <c r="CJ309" i="1"/>
  <c r="L296" i="1"/>
  <c r="G314" i="1"/>
  <c r="Q316" i="1"/>
  <c r="P308" i="1"/>
  <c r="D279" i="1"/>
  <c r="Q287" i="1"/>
  <c r="H294" i="1"/>
  <c r="P294" i="1" s="1"/>
  <c r="R307" i="1"/>
  <c r="M308" i="1"/>
  <c r="O310" i="1"/>
  <c r="CT310" i="1" s="1"/>
  <c r="CU310" i="1" s="1"/>
  <c r="K314" i="1"/>
  <c r="N293" i="1"/>
  <c r="N287" i="1" s="1"/>
  <c r="P287" i="1" s="1"/>
  <c r="K281" i="1"/>
  <c r="Q308" i="1"/>
  <c r="H281" i="1"/>
  <c r="I292" i="1"/>
  <c r="R292" i="1" s="1"/>
  <c r="D285" i="1"/>
  <c r="R296" i="1"/>
  <c r="P296" i="1"/>
  <c r="R306" i="1"/>
  <c r="H314" i="1"/>
  <c r="CT181" i="1"/>
  <c r="CU181" i="1" s="1"/>
  <c r="CJ179" i="1"/>
  <c r="G291" i="1"/>
  <c r="K291" i="1"/>
  <c r="K288" i="1"/>
  <c r="K282" i="1" s="1"/>
  <c r="F308" i="1"/>
  <c r="F304" i="1" s="1"/>
  <c r="F302" i="1" s="1"/>
  <c r="F298" i="1" s="1"/>
  <c r="F296" i="1" s="1"/>
  <c r="F293" i="1" s="1"/>
  <c r="F291" i="1" s="1"/>
  <c r="F287" i="1"/>
  <c r="F281" i="1" s="1"/>
  <c r="F279" i="1" s="1"/>
  <c r="P305" i="1"/>
  <c r="G302" i="1"/>
  <c r="K280" i="1"/>
  <c r="H284" i="1"/>
  <c r="Q284" i="1" s="1"/>
  <c r="N288" i="1"/>
  <c r="I295" i="1"/>
  <c r="CJ297" i="1"/>
  <c r="H302" i="1"/>
  <c r="Q307" i="1"/>
  <c r="O315" i="1"/>
  <c r="R317" i="1"/>
  <c r="Q318" i="1"/>
  <c r="R319" i="1"/>
  <c r="CT321" i="1"/>
  <c r="CU321" i="1" s="1"/>
  <c r="R284" i="1"/>
  <c r="Q315" i="1"/>
  <c r="L316" i="1"/>
  <c r="M320" i="1"/>
  <c r="R320" i="1"/>
  <c r="Q293" i="1"/>
  <c r="M296" i="1"/>
  <c r="O298" i="1"/>
  <c r="CT298" i="1" s="1"/>
  <c r="CU298" i="1" s="1"/>
  <c r="M303" i="1"/>
  <c r="R315" i="1"/>
  <c r="Q317" i="1"/>
  <c r="R318" i="1"/>
  <c r="Q319" i="1"/>
  <c r="J320" i="1"/>
  <c r="H289" i="1"/>
  <c r="Q295" i="1"/>
  <c r="R305" i="1"/>
  <c r="I302" i="1"/>
  <c r="N286" i="1"/>
  <c r="I294" i="1"/>
  <c r="CT299" i="1"/>
  <c r="CU299" i="1" s="1"/>
  <c r="CJ299" i="1"/>
  <c r="P303" i="1"/>
  <c r="N302" i="1"/>
  <c r="P307" i="1"/>
  <c r="CT311" i="1"/>
  <c r="CU311" i="1" s="1"/>
  <c r="CJ311" i="1"/>
  <c r="P322" i="1"/>
  <c r="O322" i="1"/>
  <c r="CJ322" i="1" s="1"/>
  <c r="N316" i="1"/>
  <c r="CT323" i="1"/>
  <c r="CU323" i="1" s="1"/>
  <c r="CJ323" i="1"/>
  <c r="R316" i="1"/>
  <c r="J316" i="1"/>
  <c r="E285" i="1"/>
  <c r="O296" i="1"/>
  <c r="CJ296" i="1" s="1"/>
  <c r="J296" i="1"/>
  <c r="Q296" i="1"/>
  <c r="T285" i="1" s="1"/>
  <c r="CT300" i="1"/>
  <c r="CU300" i="1" s="1"/>
  <c r="CJ300" i="1"/>
  <c r="Q303" i="1"/>
  <c r="O303" i="1"/>
  <c r="O292" i="1" s="1"/>
  <c r="O286" i="1" s="1"/>
  <c r="H292" i="1"/>
  <c r="R308" i="1"/>
  <c r="J308" i="1"/>
  <c r="CT312" i="1"/>
  <c r="CU312" i="1" s="1"/>
  <c r="CJ312" i="1"/>
  <c r="M316" i="1"/>
  <c r="CT324" i="1"/>
  <c r="CU324" i="1" s="1"/>
  <c r="CJ324" i="1"/>
  <c r="R293" i="1"/>
  <c r="I287" i="1"/>
  <c r="CT301" i="1"/>
  <c r="CU301" i="1" s="1"/>
  <c r="CJ301" i="1"/>
  <c r="Q306" i="1"/>
  <c r="P306" i="1"/>
  <c r="O306" i="1"/>
  <c r="O295" i="1" s="1"/>
  <c r="O289" i="1" s="1"/>
  <c r="CT313" i="1"/>
  <c r="CU313" i="1" s="1"/>
  <c r="CJ313" i="1"/>
  <c r="P320" i="1"/>
  <c r="O320" i="1"/>
  <c r="CT320" i="1" s="1"/>
  <c r="CU320" i="1" s="1"/>
  <c r="CT325" i="1"/>
  <c r="CU325" i="1" s="1"/>
  <c r="CJ325" i="1"/>
  <c r="J293" i="1"/>
  <c r="P295" i="1"/>
  <c r="P298" i="1"/>
  <c r="Q305" i="1"/>
  <c r="O307" i="1"/>
  <c r="CT307" i="1" s="1"/>
  <c r="CU307" i="1" s="1"/>
  <c r="P310" i="1"/>
  <c r="O304" i="1"/>
  <c r="CT304" i="1" s="1"/>
  <c r="CU304" i="1" s="1"/>
  <c r="O308" i="1"/>
  <c r="CT308" i="1" s="1"/>
  <c r="CU308" i="1" s="1"/>
  <c r="O317" i="1"/>
  <c r="O318" i="1"/>
  <c r="O319" i="1"/>
  <c r="L320" i="1"/>
  <c r="L293" i="1"/>
  <c r="P304" i="1"/>
  <c r="L308" i="1"/>
  <c r="I286" i="1" l="1"/>
  <c r="I280" i="1" s="1"/>
  <c r="Q281" i="1"/>
  <c r="O280" i="1"/>
  <c r="CT305" i="1"/>
  <c r="CU305" i="1" s="1"/>
  <c r="O294" i="1"/>
  <c r="CT294" i="1" s="1"/>
  <c r="CU294" i="1" s="1"/>
  <c r="L302" i="1"/>
  <c r="J314" i="1"/>
  <c r="CJ310" i="1"/>
  <c r="Q302" i="1"/>
  <c r="H288" i="1"/>
  <c r="H282" i="1" s="1"/>
  <c r="L314" i="1"/>
  <c r="N291" i="1"/>
  <c r="P293" i="1"/>
  <c r="L281" i="1"/>
  <c r="M314" i="1"/>
  <c r="K279" i="1"/>
  <c r="R314" i="1"/>
  <c r="Q314" i="1"/>
  <c r="O284" i="1"/>
  <c r="CJ284" i="1" s="1"/>
  <c r="Q294" i="1"/>
  <c r="CJ298" i="1"/>
  <c r="CT322" i="1"/>
  <c r="CU322" i="1" s="1"/>
  <c r="O302" i="1"/>
  <c r="CT302" i="1" s="1"/>
  <c r="CU302" i="1" s="1"/>
  <c r="R295" i="1"/>
  <c r="I289" i="1"/>
  <c r="G280" i="1"/>
  <c r="G285" i="1"/>
  <c r="CT296" i="1"/>
  <c r="CU296" i="1" s="1"/>
  <c r="N282" i="1"/>
  <c r="CJ320" i="1"/>
  <c r="K285" i="1"/>
  <c r="CJ315" i="1"/>
  <c r="CT315" i="1"/>
  <c r="CU315" i="1" s="1"/>
  <c r="F285" i="1"/>
  <c r="CJ319" i="1"/>
  <c r="CT319" i="1"/>
  <c r="CU319" i="1" s="1"/>
  <c r="CT295" i="1"/>
  <c r="CU295" i="1" s="1"/>
  <c r="R287" i="1"/>
  <c r="J287" i="1"/>
  <c r="M287" i="1"/>
  <c r="I281" i="1"/>
  <c r="CT306" i="1"/>
  <c r="CU306" i="1" s="1"/>
  <c r="CJ308" i="1"/>
  <c r="CJ304" i="1"/>
  <c r="CT303" i="1"/>
  <c r="CU303" i="1" s="1"/>
  <c r="O293" i="1"/>
  <c r="N285" i="1"/>
  <c r="CT286" i="1"/>
  <c r="N280" i="1"/>
  <c r="Q289" i="1"/>
  <c r="P289" i="1"/>
  <c r="H283" i="1"/>
  <c r="P316" i="1"/>
  <c r="N314" i="1"/>
  <c r="N281" i="1"/>
  <c r="P302" i="1"/>
  <c r="R294" i="1"/>
  <c r="I288" i="1"/>
  <c r="R302" i="1"/>
  <c r="J302" i="1"/>
  <c r="CJ317" i="1"/>
  <c r="CT317" i="1"/>
  <c r="CU317" i="1" s="1"/>
  <c r="CJ306" i="1"/>
  <c r="CJ295" i="1"/>
  <c r="I291" i="1"/>
  <c r="Q292" i="1"/>
  <c r="H291" i="1"/>
  <c r="H286" i="1"/>
  <c r="CJ307" i="1"/>
  <c r="P292" i="1"/>
  <c r="CT292" i="1"/>
  <c r="CU292" i="1" s="1"/>
  <c r="CJ318" i="1"/>
  <c r="CT318" i="1"/>
  <c r="CU318" i="1" s="1"/>
  <c r="CJ289" i="1"/>
  <c r="O283" i="1"/>
  <c r="O316" i="1"/>
  <c r="CJ316" i="1" s="1"/>
  <c r="CT289" i="1"/>
  <c r="CU289" i="1" s="1"/>
  <c r="M302" i="1"/>
  <c r="CJ303" i="1"/>
  <c r="CJ292" i="1"/>
  <c r="R286" i="1" l="1"/>
  <c r="CJ294" i="1"/>
  <c r="O288" i="1"/>
  <c r="O282" i="1" s="1"/>
  <c r="CT284" i="1"/>
  <c r="CU284" i="1" s="1"/>
  <c r="Q283" i="1"/>
  <c r="G279" i="1"/>
  <c r="Q288" i="1"/>
  <c r="P291" i="1"/>
  <c r="P288" i="1"/>
  <c r="CJ302" i="1"/>
  <c r="M280" i="1"/>
  <c r="R280" i="1"/>
  <c r="CT316" i="1"/>
  <c r="CU316" i="1" s="1"/>
  <c r="Q282" i="1"/>
  <c r="L282" i="1"/>
  <c r="CU286" i="1"/>
  <c r="I283" i="1"/>
  <c r="R289" i="1"/>
  <c r="CJ283" i="1"/>
  <c r="CT283" i="1"/>
  <c r="CU283" i="1" s="1"/>
  <c r="R291" i="1"/>
  <c r="J291" i="1"/>
  <c r="M291" i="1"/>
  <c r="R288" i="1"/>
  <c r="I282" i="1"/>
  <c r="Q286" i="1"/>
  <c r="H285" i="1"/>
  <c r="P285" i="1" s="1"/>
  <c r="H280" i="1"/>
  <c r="CT280" i="1"/>
  <c r="N279" i="1"/>
  <c r="Q291" i="1"/>
  <c r="L291" i="1"/>
  <c r="P281" i="1"/>
  <c r="CJ288" i="1"/>
  <c r="P314" i="1"/>
  <c r="O314" i="1"/>
  <c r="CJ314" i="1" s="1"/>
  <c r="CJ286" i="1"/>
  <c r="R281" i="1"/>
  <c r="J281" i="1"/>
  <c r="M281" i="1"/>
  <c r="I285" i="1"/>
  <c r="P286" i="1"/>
  <c r="O287" i="1"/>
  <c r="CT293" i="1"/>
  <c r="CU293" i="1" s="1"/>
  <c r="CJ293" i="1"/>
  <c r="CT288" i="1" l="1"/>
  <c r="CU288" i="1" s="1"/>
  <c r="R283" i="1"/>
  <c r="CU280" i="1"/>
  <c r="CT314" i="1"/>
  <c r="CU314" i="1" s="1"/>
  <c r="CT291" i="1"/>
  <c r="CU291" i="1" s="1"/>
  <c r="CJ291" i="1"/>
  <c r="J282" i="1"/>
  <c r="R282" i="1"/>
  <c r="M282" i="1"/>
  <c r="CJ287" i="1"/>
  <c r="O281" i="1"/>
  <c r="CT287" i="1"/>
  <c r="CU287" i="1" s="1"/>
  <c r="I279" i="1"/>
  <c r="Q280" i="1"/>
  <c r="H279" i="1"/>
  <c r="P279" i="1" s="1"/>
  <c r="J280" i="1"/>
  <c r="L280" i="1"/>
  <c r="CJ282" i="1"/>
  <c r="CT282" i="1"/>
  <c r="CU282" i="1" s="1"/>
  <c r="P280" i="1"/>
  <c r="Q285" i="1"/>
  <c r="O285" i="1"/>
  <c r="L285" i="1"/>
  <c r="R285" i="1"/>
  <c r="J285" i="1"/>
  <c r="M285" i="1"/>
  <c r="CJ280" i="1"/>
  <c r="CT281" i="1" l="1"/>
  <c r="CU281" i="1" s="1"/>
  <c r="CJ281" i="1"/>
  <c r="Q279" i="1"/>
  <c r="O279" i="1"/>
  <c r="L279" i="1"/>
  <c r="CJ285" i="1"/>
  <c r="CT285" i="1"/>
  <c r="CU285" i="1" s="1"/>
  <c r="R279" i="1"/>
  <c r="J279" i="1"/>
  <c r="M279" i="1"/>
  <c r="CT279" i="1" l="1"/>
  <c r="CU279" i="1" s="1"/>
  <c r="CJ279" i="1"/>
  <c r="N228" i="1" l="1"/>
  <c r="N227" i="1"/>
  <c r="K212" i="1"/>
  <c r="N251" i="1"/>
  <c r="P251" i="1" s="1"/>
  <c r="P254" i="1"/>
  <c r="O254" i="1"/>
  <c r="CJ254" i="1" s="1"/>
  <c r="F254" i="1"/>
  <c r="E254" i="1"/>
  <c r="D254" i="1"/>
  <c r="O253" i="1"/>
  <c r="P253" i="1"/>
  <c r="M253" i="1"/>
  <c r="L253" i="1"/>
  <c r="J253" i="1"/>
  <c r="F253" i="1"/>
  <c r="E253" i="1"/>
  <c r="D253" i="1"/>
  <c r="O252" i="1"/>
  <c r="P252" i="1"/>
  <c r="M252" i="1"/>
  <c r="L252" i="1"/>
  <c r="J252" i="1"/>
  <c r="F252" i="1"/>
  <c r="E252" i="1"/>
  <c r="D252" i="1"/>
  <c r="M251" i="1"/>
  <c r="L251" i="1"/>
  <c r="J251" i="1"/>
  <c r="F251" i="1"/>
  <c r="E251" i="1"/>
  <c r="D251" i="1"/>
  <c r="F250" i="1"/>
  <c r="E250" i="1"/>
  <c r="D250" i="1"/>
  <c r="K249" i="1"/>
  <c r="N220" i="1"/>
  <c r="N169" i="1"/>
  <c r="N175" i="1"/>
  <c r="E249" i="1" l="1"/>
  <c r="D249" i="1"/>
  <c r="F249" i="1"/>
  <c r="CT254" i="1"/>
  <c r="CU254" i="1" s="1"/>
  <c r="N249" i="1"/>
  <c r="O251" i="1"/>
  <c r="CT251" i="1" s="1"/>
  <c r="CU251" i="1" s="1"/>
  <c r="CT252" i="1"/>
  <c r="CU252" i="1" s="1"/>
  <c r="CT253" i="1"/>
  <c r="CU253" i="1" s="1"/>
  <c r="CJ252" i="1"/>
  <c r="CJ253" i="1"/>
  <c r="N170" i="1"/>
  <c r="N152" i="1" s="1"/>
  <c r="CJ251" i="1" l="1"/>
  <c r="H140" i="1" l="1"/>
  <c r="L140" i="1" s="1"/>
  <c r="G140" i="1"/>
  <c r="P142" i="1"/>
  <c r="O142" i="1"/>
  <c r="CT142" i="1" s="1"/>
  <c r="CU142" i="1" s="1"/>
  <c r="M142" i="1"/>
  <c r="L142" i="1"/>
  <c r="J142" i="1"/>
  <c r="P141" i="1"/>
  <c r="O141" i="1"/>
  <c r="CT141" i="1" s="1"/>
  <c r="CU141" i="1" s="1"/>
  <c r="M141" i="1"/>
  <c r="L141" i="1"/>
  <c r="J141" i="1"/>
  <c r="M140" i="1"/>
  <c r="P139" i="1"/>
  <c r="O139" i="1"/>
  <c r="CT139" i="1" s="1"/>
  <c r="CU139" i="1" s="1"/>
  <c r="M139" i="1"/>
  <c r="L139" i="1"/>
  <c r="J139" i="1"/>
  <c r="P138" i="1"/>
  <c r="O138" i="1"/>
  <c r="CT138" i="1" s="1"/>
  <c r="CU138" i="1" s="1"/>
  <c r="M138" i="1"/>
  <c r="L138" i="1"/>
  <c r="J138" i="1"/>
  <c r="K137" i="1"/>
  <c r="I137" i="1"/>
  <c r="G137" i="1"/>
  <c r="F137" i="1"/>
  <c r="E137" i="1"/>
  <c r="D137" i="1"/>
  <c r="N91" i="1"/>
  <c r="J85" i="1"/>
  <c r="J86" i="1"/>
  <c r="L85" i="1"/>
  <c r="L86" i="1"/>
  <c r="N85" i="1"/>
  <c r="N67" i="1"/>
  <c r="J140" i="1" l="1"/>
  <c r="N140" i="1"/>
  <c r="H137" i="1"/>
  <c r="J137" i="1" s="1"/>
  <c r="M137" i="1"/>
  <c r="CJ138" i="1"/>
  <c r="CJ139" i="1"/>
  <c r="CJ141" i="1"/>
  <c r="CJ142" i="1"/>
  <c r="L137" i="1" l="1"/>
  <c r="P140" i="1"/>
  <c r="N137" i="1"/>
  <c r="P137" i="1" s="1"/>
  <c r="O140" i="1"/>
  <c r="CT140" i="1" s="1"/>
  <c r="CU140" i="1" s="1"/>
  <c r="CJ140" i="1" l="1"/>
  <c r="O137" i="1"/>
  <c r="CJ137" i="1" s="1"/>
  <c r="N49" i="1"/>
  <c r="N743" i="1"/>
  <c r="N737" i="1" s="1"/>
  <c r="N744" i="1"/>
  <c r="N738" i="1" s="1"/>
  <c r="N742" i="1"/>
  <c r="N736" i="1" s="1"/>
  <c r="N739" i="1"/>
  <c r="N735" i="1"/>
  <c r="K739" i="1"/>
  <c r="K738" i="1"/>
  <c r="K737" i="1"/>
  <c r="K736" i="1"/>
  <c r="K735" i="1"/>
  <c r="G736" i="1"/>
  <c r="H736" i="1"/>
  <c r="I736" i="1"/>
  <c r="G737" i="1"/>
  <c r="H737" i="1"/>
  <c r="I737" i="1"/>
  <c r="G738" i="1"/>
  <c r="H738" i="1"/>
  <c r="I738" i="1"/>
  <c r="G739" i="1"/>
  <c r="H739" i="1"/>
  <c r="I739" i="1"/>
  <c r="H735" i="1"/>
  <c r="I735" i="1"/>
  <c r="G735" i="1"/>
  <c r="N403" i="1"/>
  <c r="N402" i="1"/>
  <c r="K403" i="1"/>
  <c r="K402" i="1"/>
  <c r="K401" i="1"/>
  <c r="K400" i="1"/>
  <c r="K399" i="1"/>
  <c r="G400" i="1"/>
  <c r="H400" i="1"/>
  <c r="I400" i="1"/>
  <c r="G401" i="1"/>
  <c r="H401" i="1"/>
  <c r="I401" i="1"/>
  <c r="G402" i="1"/>
  <c r="H402" i="1"/>
  <c r="I402" i="1"/>
  <c r="G403" i="1"/>
  <c r="H403" i="1"/>
  <c r="I403" i="1"/>
  <c r="H399" i="1"/>
  <c r="I399" i="1"/>
  <c r="G399" i="1"/>
  <c r="P433" i="1"/>
  <c r="O433" i="1"/>
  <c r="CJ433" i="1" s="1"/>
  <c r="M433" i="1"/>
  <c r="L433" i="1"/>
  <c r="J433" i="1"/>
  <c r="P432" i="1"/>
  <c r="O432" i="1"/>
  <c r="CT432" i="1" s="1"/>
  <c r="CU432" i="1" s="1"/>
  <c r="M432" i="1"/>
  <c r="L432" i="1"/>
  <c r="J432" i="1"/>
  <c r="N431" i="1"/>
  <c r="O431" i="1" s="1"/>
  <c r="CT431" i="1" s="1"/>
  <c r="CU431" i="1" s="1"/>
  <c r="M431" i="1"/>
  <c r="L431" i="1"/>
  <c r="J431" i="1"/>
  <c r="N430" i="1"/>
  <c r="O430" i="1" s="1"/>
  <c r="CT430" i="1" s="1"/>
  <c r="CU430" i="1" s="1"/>
  <c r="M430" i="1"/>
  <c r="L430" i="1"/>
  <c r="J430" i="1"/>
  <c r="F430" i="1"/>
  <c r="F428" i="1" s="1"/>
  <c r="N429" i="1"/>
  <c r="M429" i="1"/>
  <c r="L429" i="1"/>
  <c r="J429" i="1"/>
  <c r="K428" i="1"/>
  <c r="I428" i="1"/>
  <c r="H428" i="1"/>
  <c r="G428" i="1"/>
  <c r="E428" i="1"/>
  <c r="D428" i="1"/>
  <c r="N391" i="1"/>
  <c r="N373" i="1" s="1"/>
  <c r="N387" i="1"/>
  <c r="N369" i="1" s="1"/>
  <c r="K391" i="1"/>
  <c r="K373" i="1" s="1"/>
  <c r="K390" i="1"/>
  <c r="K372" i="1" s="1"/>
  <c r="K389" i="1"/>
  <c r="K371" i="1" s="1"/>
  <c r="K388" i="1"/>
  <c r="K370" i="1" s="1"/>
  <c r="K387" i="1"/>
  <c r="K369" i="1" s="1"/>
  <c r="G388" i="1"/>
  <c r="G370" i="1" s="1"/>
  <c r="H388" i="1"/>
  <c r="H370" i="1" s="1"/>
  <c r="I388" i="1"/>
  <c r="I370" i="1" s="1"/>
  <c r="G389" i="1"/>
  <c r="G371" i="1" s="1"/>
  <c r="H389" i="1"/>
  <c r="H371" i="1" s="1"/>
  <c r="I389" i="1"/>
  <c r="I371" i="1" s="1"/>
  <c r="G390" i="1"/>
  <c r="G372" i="1" s="1"/>
  <c r="H390" i="1"/>
  <c r="H372" i="1" s="1"/>
  <c r="I390" i="1"/>
  <c r="I372" i="1" s="1"/>
  <c r="G391" i="1"/>
  <c r="G373" i="1" s="1"/>
  <c r="H391" i="1"/>
  <c r="H373" i="1" s="1"/>
  <c r="I391" i="1"/>
  <c r="I373" i="1" s="1"/>
  <c r="H387" i="1"/>
  <c r="H369" i="1" s="1"/>
  <c r="I387" i="1"/>
  <c r="I369" i="1" s="1"/>
  <c r="G387" i="1"/>
  <c r="G369" i="1" s="1"/>
  <c r="T732" i="1" l="1"/>
  <c r="T729" i="1"/>
  <c r="T733" i="1"/>
  <c r="T731" i="1"/>
  <c r="T730" i="1"/>
  <c r="CT137" i="1"/>
  <c r="CU137" i="1" s="1"/>
  <c r="CJ432" i="1"/>
  <c r="N428" i="1"/>
  <c r="O428" i="1" s="1"/>
  <c r="M428" i="1"/>
  <c r="CJ431" i="1"/>
  <c r="CJ430" i="1"/>
  <c r="J428" i="1"/>
  <c r="L428" i="1"/>
  <c r="P429" i="1"/>
  <c r="CT433" i="1"/>
  <c r="CU433" i="1" s="1"/>
  <c r="O429" i="1"/>
  <c r="CT429" i="1" s="1"/>
  <c r="CU429" i="1" s="1"/>
  <c r="P430" i="1"/>
  <c r="P431" i="1"/>
  <c r="N407" i="1"/>
  <c r="N406" i="1"/>
  <c r="N423" i="1"/>
  <c r="N395" i="1"/>
  <c r="N389" i="1" s="1"/>
  <c r="N396" i="1"/>
  <c r="N390" i="1" s="1"/>
  <c r="N372" i="1" s="1"/>
  <c r="N394" i="1"/>
  <c r="N388" i="1" s="1"/>
  <c r="N383" i="1"/>
  <c r="N382" i="1"/>
  <c r="N377" i="1"/>
  <c r="N376" i="1"/>
  <c r="N276" i="1"/>
  <c r="N277" i="1"/>
  <c r="N275" i="1"/>
  <c r="N240" i="1"/>
  <c r="N239" i="1"/>
  <c r="N370" i="1" l="1"/>
  <c r="P428" i="1"/>
  <c r="N371" i="1"/>
  <c r="CJ428" i="1"/>
  <c r="CT428" i="1"/>
  <c r="CU428" i="1" s="1"/>
  <c r="CJ429" i="1"/>
  <c r="T523" i="1"/>
  <c r="T522" i="1"/>
  <c r="T521" i="1"/>
  <c r="T520" i="1"/>
  <c r="R535" i="1"/>
  <c r="Q535" i="1"/>
  <c r="N535" i="1"/>
  <c r="O535" i="1" s="1"/>
  <c r="CJ535" i="1" s="1"/>
  <c r="R534" i="1"/>
  <c r="Q534" i="1"/>
  <c r="P534" i="1"/>
  <c r="O534" i="1"/>
  <c r="CJ534" i="1" s="1"/>
  <c r="R533" i="1"/>
  <c r="Q533" i="1"/>
  <c r="N533" i="1"/>
  <c r="M533" i="1"/>
  <c r="L533" i="1"/>
  <c r="J533" i="1"/>
  <c r="R532" i="1"/>
  <c r="Q532" i="1"/>
  <c r="P532" i="1"/>
  <c r="O532" i="1"/>
  <c r="CT532" i="1" s="1"/>
  <c r="CU532" i="1" s="1"/>
  <c r="R531" i="1"/>
  <c r="Q531" i="1"/>
  <c r="P531" i="1"/>
  <c r="O531" i="1"/>
  <c r="CJ531" i="1" s="1"/>
  <c r="K530" i="1"/>
  <c r="I530" i="1"/>
  <c r="H530" i="1"/>
  <c r="G530" i="1"/>
  <c r="F530" i="1"/>
  <c r="E530" i="1"/>
  <c r="D530" i="1"/>
  <c r="R529" i="1"/>
  <c r="Q529" i="1"/>
  <c r="T517" i="1" s="1"/>
  <c r="N529" i="1"/>
  <c r="O529" i="1" s="1"/>
  <c r="CJ529" i="1" s="1"/>
  <c r="M529" i="1"/>
  <c r="L529" i="1"/>
  <c r="J529" i="1"/>
  <c r="R528" i="1"/>
  <c r="Q528" i="1"/>
  <c r="T516" i="1" s="1"/>
  <c r="P528" i="1"/>
  <c r="O528" i="1"/>
  <c r="R527" i="1"/>
  <c r="Q527" i="1"/>
  <c r="T515" i="1" s="1"/>
  <c r="P527" i="1"/>
  <c r="O527" i="1"/>
  <c r="CT527" i="1" s="1"/>
  <c r="CU527" i="1" s="1"/>
  <c r="R526" i="1"/>
  <c r="Q526" i="1"/>
  <c r="T514" i="1" s="1"/>
  <c r="P526" i="1"/>
  <c r="O526" i="1"/>
  <c r="CJ526" i="1" s="1"/>
  <c r="R525" i="1"/>
  <c r="Q525" i="1"/>
  <c r="T513" i="1" s="1"/>
  <c r="P525" i="1"/>
  <c r="O525" i="1"/>
  <c r="CJ525" i="1" s="1"/>
  <c r="K524" i="1"/>
  <c r="I524" i="1"/>
  <c r="H524" i="1"/>
  <c r="G524" i="1"/>
  <c r="F524" i="1"/>
  <c r="E524" i="1"/>
  <c r="D524" i="1"/>
  <c r="N523" i="1"/>
  <c r="K523" i="1"/>
  <c r="L523" i="1" s="1"/>
  <c r="J523" i="1"/>
  <c r="R522" i="1"/>
  <c r="Q522" i="1"/>
  <c r="P522" i="1"/>
  <c r="O522" i="1"/>
  <c r="CJ522" i="1" s="1"/>
  <c r="R521" i="1"/>
  <c r="Q521" i="1"/>
  <c r="P521" i="1"/>
  <c r="O521" i="1"/>
  <c r="CT521" i="1" s="1"/>
  <c r="CU521" i="1" s="1"/>
  <c r="R520" i="1"/>
  <c r="Q520" i="1"/>
  <c r="P520" i="1"/>
  <c r="O520" i="1"/>
  <c r="CJ520" i="1" s="1"/>
  <c r="R519" i="1"/>
  <c r="Q519" i="1"/>
  <c r="P519" i="1"/>
  <c r="O519" i="1"/>
  <c r="I518" i="1"/>
  <c r="H518" i="1"/>
  <c r="G518" i="1"/>
  <c r="F518" i="1"/>
  <c r="E518" i="1"/>
  <c r="D518" i="1"/>
  <c r="N517" i="1"/>
  <c r="O517" i="1" s="1"/>
  <c r="CT517" i="1" s="1"/>
  <c r="CU517" i="1" s="1"/>
  <c r="K517" i="1"/>
  <c r="J517" i="1"/>
  <c r="R516" i="1"/>
  <c r="Q516" i="1"/>
  <c r="P516" i="1"/>
  <c r="O516" i="1"/>
  <c r="CJ516" i="1" s="1"/>
  <c r="R515" i="1"/>
  <c r="Q515" i="1"/>
  <c r="P515" i="1"/>
  <c r="O515" i="1"/>
  <c r="CJ515" i="1" s="1"/>
  <c r="R514" i="1"/>
  <c r="Q514" i="1"/>
  <c r="P514" i="1"/>
  <c r="O514" i="1"/>
  <c r="CT514" i="1" s="1"/>
  <c r="CU514" i="1" s="1"/>
  <c r="R513" i="1"/>
  <c r="Q513" i="1"/>
  <c r="P513" i="1"/>
  <c r="O513" i="1"/>
  <c r="CJ513" i="1" s="1"/>
  <c r="I512" i="1"/>
  <c r="H512" i="1"/>
  <c r="G512" i="1"/>
  <c r="F512" i="1"/>
  <c r="E512" i="1"/>
  <c r="D512" i="1"/>
  <c r="N511" i="1"/>
  <c r="P511" i="1" s="1"/>
  <c r="K511" i="1"/>
  <c r="K506" i="1" s="1"/>
  <c r="J511" i="1"/>
  <c r="R510" i="1"/>
  <c r="Q510" i="1"/>
  <c r="T498" i="1" s="1"/>
  <c r="P510" i="1"/>
  <c r="O510" i="1"/>
  <c r="CT510" i="1" s="1"/>
  <c r="CU510" i="1" s="1"/>
  <c r="R509" i="1"/>
  <c r="Q509" i="1"/>
  <c r="T497" i="1" s="1"/>
  <c r="P509" i="1"/>
  <c r="O509" i="1"/>
  <c r="CT509" i="1" s="1"/>
  <c r="CU509" i="1" s="1"/>
  <c r="R508" i="1"/>
  <c r="Q508" i="1"/>
  <c r="T496" i="1" s="1"/>
  <c r="P508" i="1"/>
  <c r="O508" i="1"/>
  <c r="CJ508" i="1" s="1"/>
  <c r="R507" i="1"/>
  <c r="Q507" i="1"/>
  <c r="T495" i="1" s="1"/>
  <c r="P507" i="1"/>
  <c r="O507" i="1"/>
  <c r="CT507" i="1" s="1"/>
  <c r="CU507" i="1" s="1"/>
  <c r="I506" i="1"/>
  <c r="H506" i="1"/>
  <c r="G506" i="1"/>
  <c r="F506" i="1"/>
  <c r="E506" i="1"/>
  <c r="D506" i="1"/>
  <c r="R505" i="1"/>
  <c r="Q505" i="1"/>
  <c r="T493" i="1" s="1"/>
  <c r="P505" i="1"/>
  <c r="O505" i="1"/>
  <c r="CJ505" i="1" s="1"/>
  <c r="R504" i="1"/>
  <c r="Q504" i="1"/>
  <c r="T492" i="1" s="1"/>
  <c r="P504" i="1"/>
  <c r="O504" i="1"/>
  <c r="CT504" i="1" s="1"/>
  <c r="CU504" i="1" s="1"/>
  <c r="N503" i="1"/>
  <c r="O503" i="1" s="1"/>
  <c r="K503" i="1"/>
  <c r="J503" i="1"/>
  <c r="R502" i="1"/>
  <c r="Q502" i="1"/>
  <c r="T490" i="1" s="1"/>
  <c r="P502" i="1"/>
  <c r="O502" i="1"/>
  <c r="CJ502" i="1" s="1"/>
  <c r="M502" i="1"/>
  <c r="L502" i="1"/>
  <c r="J502" i="1"/>
  <c r="R501" i="1"/>
  <c r="Q501" i="1"/>
  <c r="T489" i="1" s="1"/>
  <c r="P501" i="1"/>
  <c r="O501" i="1"/>
  <c r="CT501" i="1" s="1"/>
  <c r="CU501" i="1" s="1"/>
  <c r="I500" i="1"/>
  <c r="H500" i="1"/>
  <c r="G500" i="1"/>
  <c r="F500" i="1"/>
  <c r="E500" i="1"/>
  <c r="D500" i="1"/>
  <c r="R499" i="1"/>
  <c r="Q499" i="1"/>
  <c r="T487" i="1" s="1"/>
  <c r="P499" i="1"/>
  <c r="O499" i="1"/>
  <c r="R498" i="1"/>
  <c r="Q498" i="1"/>
  <c r="T486" i="1" s="1"/>
  <c r="P498" i="1"/>
  <c r="O498" i="1"/>
  <c r="N497" i="1"/>
  <c r="O497" i="1" s="1"/>
  <c r="K497" i="1"/>
  <c r="J497" i="1"/>
  <c r="R496" i="1"/>
  <c r="Q496" i="1"/>
  <c r="T484" i="1" s="1"/>
  <c r="P496" i="1"/>
  <c r="O496" i="1"/>
  <c r="CT496" i="1" s="1"/>
  <c r="CU496" i="1" s="1"/>
  <c r="R495" i="1"/>
  <c r="Q495" i="1"/>
  <c r="T483" i="1" s="1"/>
  <c r="P495" i="1"/>
  <c r="O495" i="1"/>
  <c r="CJ495" i="1" s="1"/>
  <c r="I494" i="1"/>
  <c r="H494" i="1"/>
  <c r="G494" i="1"/>
  <c r="F494" i="1"/>
  <c r="E494" i="1"/>
  <c r="D494" i="1"/>
  <c r="R493" i="1"/>
  <c r="Q493" i="1"/>
  <c r="T481" i="1" s="1"/>
  <c r="N493" i="1"/>
  <c r="O493" i="1" s="1"/>
  <c r="R492" i="1"/>
  <c r="Q492" i="1"/>
  <c r="T480" i="1" s="1"/>
  <c r="N492" i="1"/>
  <c r="O492" i="1" s="1"/>
  <c r="CJ492" i="1" s="1"/>
  <c r="R491" i="1"/>
  <c r="Q491" i="1"/>
  <c r="T479" i="1" s="1"/>
  <c r="N491" i="1"/>
  <c r="O491" i="1" s="1"/>
  <c r="CJ491" i="1" s="1"/>
  <c r="M491" i="1"/>
  <c r="L491" i="1"/>
  <c r="J491" i="1"/>
  <c r="R490" i="1"/>
  <c r="Q490" i="1"/>
  <c r="T478" i="1" s="1"/>
  <c r="P490" i="1"/>
  <c r="O490" i="1"/>
  <c r="CJ490" i="1" s="1"/>
  <c r="R489" i="1"/>
  <c r="Q489" i="1"/>
  <c r="T477" i="1" s="1"/>
  <c r="P489" i="1"/>
  <c r="O489" i="1"/>
  <c r="CT489" i="1" s="1"/>
  <c r="CU489" i="1" s="1"/>
  <c r="K488" i="1"/>
  <c r="I488" i="1"/>
  <c r="H488" i="1"/>
  <c r="G488" i="1"/>
  <c r="F488" i="1"/>
  <c r="E488" i="1"/>
  <c r="D488" i="1"/>
  <c r="I487" i="1"/>
  <c r="H487" i="1"/>
  <c r="G487" i="1"/>
  <c r="K486" i="1"/>
  <c r="I486" i="1"/>
  <c r="H486" i="1"/>
  <c r="G486" i="1"/>
  <c r="I485" i="1"/>
  <c r="H485" i="1"/>
  <c r="G485" i="1"/>
  <c r="N484" i="1"/>
  <c r="K484" i="1"/>
  <c r="I484" i="1"/>
  <c r="H484" i="1"/>
  <c r="G484" i="1"/>
  <c r="N483" i="1"/>
  <c r="K483" i="1"/>
  <c r="I483" i="1"/>
  <c r="H483" i="1"/>
  <c r="G483" i="1"/>
  <c r="F482" i="1"/>
  <c r="E482" i="1"/>
  <c r="D482" i="1"/>
  <c r="R481" i="1"/>
  <c r="Q481" i="1"/>
  <c r="T457" i="1" s="1"/>
  <c r="P481" i="1"/>
  <c r="O481" i="1"/>
  <c r="CJ481" i="1" s="1"/>
  <c r="R480" i="1"/>
  <c r="Q480" i="1"/>
  <c r="T468" i="1" s="1"/>
  <c r="P480" i="1"/>
  <c r="O480" i="1"/>
  <c r="R479" i="1"/>
  <c r="Q479" i="1"/>
  <c r="T467" i="1" s="1"/>
  <c r="P479" i="1"/>
  <c r="O479" i="1"/>
  <c r="CJ479" i="1" s="1"/>
  <c r="R478" i="1"/>
  <c r="Q478" i="1"/>
  <c r="T466" i="1" s="1"/>
  <c r="N478" i="1"/>
  <c r="N472" i="1" s="1"/>
  <c r="M478" i="1"/>
  <c r="L478" i="1"/>
  <c r="J478" i="1"/>
  <c r="R477" i="1"/>
  <c r="Q477" i="1"/>
  <c r="P477" i="1"/>
  <c r="O477" i="1"/>
  <c r="CJ477" i="1" s="1"/>
  <c r="K476" i="1"/>
  <c r="I476" i="1"/>
  <c r="H476" i="1"/>
  <c r="G476" i="1"/>
  <c r="F476" i="1"/>
  <c r="E476" i="1"/>
  <c r="D476" i="1"/>
  <c r="N475" i="1"/>
  <c r="K475" i="1"/>
  <c r="I475" i="1"/>
  <c r="H475" i="1"/>
  <c r="G475" i="1"/>
  <c r="N474" i="1"/>
  <c r="K474" i="1"/>
  <c r="I474" i="1"/>
  <c r="H474" i="1"/>
  <c r="G474" i="1"/>
  <c r="N473" i="1"/>
  <c r="K473" i="1"/>
  <c r="I473" i="1"/>
  <c r="H473" i="1"/>
  <c r="G473" i="1"/>
  <c r="K472" i="1"/>
  <c r="I472" i="1"/>
  <c r="H472" i="1"/>
  <c r="G472" i="1"/>
  <c r="N471" i="1"/>
  <c r="K471" i="1"/>
  <c r="K435" i="1" s="1"/>
  <c r="I471" i="1"/>
  <c r="H471" i="1"/>
  <c r="G471" i="1"/>
  <c r="F470" i="1"/>
  <c r="E470" i="1"/>
  <c r="D470" i="1"/>
  <c r="R469" i="1"/>
  <c r="Q469" i="1"/>
  <c r="P469" i="1"/>
  <c r="O469" i="1"/>
  <c r="R468" i="1"/>
  <c r="Q468" i="1"/>
  <c r="P468" i="1"/>
  <c r="O468" i="1"/>
  <c r="N467" i="1"/>
  <c r="P467" i="1" s="1"/>
  <c r="K467" i="1"/>
  <c r="J467" i="1"/>
  <c r="N466" i="1"/>
  <c r="P466" i="1" s="1"/>
  <c r="K466" i="1"/>
  <c r="K460" i="1" s="1"/>
  <c r="J466" i="1"/>
  <c r="R465" i="1"/>
  <c r="Q465" i="1"/>
  <c r="P465" i="1"/>
  <c r="O465" i="1"/>
  <c r="CJ465" i="1" s="1"/>
  <c r="I464" i="1"/>
  <c r="H464" i="1"/>
  <c r="G464" i="1"/>
  <c r="F464" i="1"/>
  <c r="E464" i="1"/>
  <c r="D464" i="1"/>
  <c r="N463" i="1"/>
  <c r="I463" i="1"/>
  <c r="R463" i="1" s="1"/>
  <c r="H463" i="1"/>
  <c r="Q463" i="1" s="1"/>
  <c r="G463" i="1"/>
  <c r="N462" i="1"/>
  <c r="I462" i="1"/>
  <c r="R462" i="1" s="1"/>
  <c r="H462" i="1"/>
  <c r="Q462" i="1" s="1"/>
  <c r="G462" i="1"/>
  <c r="I461" i="1"/>
  <c r="H461" i="1"/>
  <c r="G461" i="1"/>
  <c r="I460" i="1"/>
  <c r="H460" i="1"/>
  <c r="G460" i="1"/>
  <c r="N459" i="1"/>
  <c r="I459" i="1"/>
  <c r="R459" i="1" s="1"/>
  <c r="H459" i="1"/>
  <c r="Q459" i="1" s="1"/>
  <c r="G459" i="1"/>
  <c r="F458" i="1"/>
  <c r="E458" i="1"/>
  <c r="D458" i="1"/>
  <c r="R457" i="1"/>
  <c r="Q457" i="1"/>
  <c r="T445" i="1" s="1"/>
  <c r="N457" i="1"/>
  <c r="P457" i="1" s="1"/>
  <c r="P451" i="1" s="1"/>
  <c r="R456" i="1"/>
  <c r="Q456" i="1"/>
  <c r="T444" i="1" s="1"/>
  <c r="N456" i="1"/>
  <c r="P456" i="1" s="1"/>
  <c r="P450" i="1" s="1"/>
  <c r="N455" i="1"/>
  <c r="K455" i="1"/>
  <c r="R455" i="1" s="1"/>
  <c r="J455" i="1"/>
  <c r="N454" i="1"/>
  <c r="N448" i="1" s="1"/>
  <c r="K454" i="1"/>
  <c r="J454" i="1"/>
  <c r="R453" i="1"/>
  <c r="Q453" i="1"/>
  <c r="T441" i="1" s="1"/>
  <c r="P453" i="1"/>
  <c r="P447" i="1" s="1"/>
  <c r="O453" i="1"/>
  <c r="I452" i="1"/>
  <c r="H452" i="1"/>
  <c r="G452" i="1"/>
  <c r="F452" i="1"/>
  <c r="E452" i="1"/>
  <c r="D452" i="1"/>
  <c r="I451" i="1"/>
  <c r="H451" i="1"/>
  <c r="G451" i="1"/>
  <c r="G445" i="1" s="1"/>
  <c r="G439" i="1" s="1"/>
  <c r="I450" i="1"/>
  <c r="R450" i="1" s="1"/>
  <c r="H450" i="1"/>
  <c r="G450" i="1"/>
  <c r="G444" i="1" s="1"/>
  <c r="I449" i="1"/>
  <c r="I443" i="1" s="1"/>
  <c r="H449" i="1"/>
  <c r="G449" i="1"/>
  <c r="G443" i="1" s="1"/>
  <c r="I448" i="1"/>
  <c r="H448" i="1"/>
  <c r="G448" i="1"/>
  <c r="G442" i="1" s="1"/>
  <c r="N447" i="1"/>
  <c r="I447" i="1"/>
  <c r="R447" i="1" s="1"/>
  <c r="H447" i="1"/>
  <c r="T429" i="1" s="1"/>
  <c r="G447" i="1"/>
  <c r="G441" i="1" s="1"/>
  <c r="F446" i="1"/>
  <c r="E446" i="1"/>
  <c r="D446" i="1"/>
  <c r="K445" i="1"/>
  <c r="F440" i="1"/>
  <c r="E440" i="1"/>
  <c r="D440" i="1"/>
  <c r="F434" i="1"/>
  <c r="E434" i="1"/>
  <c r="D434" i="1"/>
  <c r="I437" i="1" l="1"/>
  <c r="K438" i="1"/>
  <c r="G435" i="1"/>
  <c r="G436" i="1"/>
  <c r="G438" i="1"/>
  <c r="G437" i="1"/>
  <c r="N476" i="1"/>
  <c r="O476" i="1" s="1"/>
  <c r="CT476" i="1" s="1"/>
  <c r="CU476" i="1" s="1"/>
  <c r="Q483" i="1"/>
  <c r="T471" i="1" s="1"/>
  <c r="T455" i="1"/>
  <c r="N500" i="1"/>
  <c r="P500" i="1" s="1"/>
  <c r="Q488" i="1"/>
  <c r="T476" i="1" s="1"/>
  <c r="K518" i="1"/>
  <c r="M518" i="1" s="1"/>
  <c r="N494" i="1"/>
  <c r="P494" i="1" s="1"/>
  <c r="G16" i="1"/>
  <c r="T456" i="1"/>
  <c r="N524" i="1"/>
  <c r="O524" i="1" s="1"/>
  <c r="CJ524" i="1" s="1"/>
  <c r="I441" i="1"/>
  <c r="I435" i="1" s="1"/>
  <c r="I444" i="1"/>
  <c r="I438" i="1" s="1"/>
  <c r="Q451" i="1"/>
  <c r="T439" i="1" s="1"/>
  <c r="T433" i="1"/>
  <c r="K449" i="1"/>
  <c r="K443" i="1" s="1"/>
  <c r="Q450" i="1"/>
  <c r="T432" i="1"/>
  <c r="N451" i="1"/>
  <c r="N445" i="1" s="1"/>
  <c r="M455" i="1"/>
  <c r="O457" i="1"/>
  <c r="O451" i="1" s="1"/>
  <c r="O445" i="1" s="1"/>
  <c r="N486" i="1"/>
  <c r="P486" i="1" s="1"/>
  <c r="T454" i="1"/>
  <c r="P463" i="1"/>
  <c r="O471" i="1"/>
  <c r="CJ471" i="1" s="1"/>
  <c r="J449" i="1"/>
  <c r="O475" i="1"/>
  <c r="CJ475" i="1" s="1"/>
  <c r="P493" i="1"/>
  <c r="P497" i="1"/>
  <c r="L488" i="1"/>
  <c r="CT495" i="1"/>
  <c r="CU495" i="1" s="1"/>
  <c r="I446" i="1"/>
  <c r="R460" i="1"/>
  <c r="T469" i="1"/>
  <c r="R475" i="1"/>
  <c r="G482" i="1"/>
  <c r="Q486" i="1"/>
  <c r="T474" i="1" s="1"/>
  <c r="J506" i="1"/>
  <c r="N506" i="1"/>
  <c r="P506" i="1" s="1"/>
  <c r="N512" i="1"/>
  <c r="O512" i="1" s="1"/>
  <c r="CJ512" i="1" s="1"/>
  <c r="P517" i="1"/>
  <c r="O483" i="1"/>
  <c r="CT483" i="1" s="1"/>
  <c r="CU483" i="1" s="1"/>
  <c r="M523" i="1"/>
  <c r="M524" i="1"/>
  <c r="J530" i="1"/>
  <c r="CT526" i="1"/>
  <c r="CU526" i="1" s="1"/>
  <c r="I458" i="1"/>
  <c r="L460" i="1"/>
  <c r="N461" i="1"/>
  <c r="P461" i="1" s="1"/>
  <c r="N464" i="1"/>
  <c r="P464" i="1" s="1"/>
  <c r="R471" i="1"/>
  <c r="R473" i="1"/>
  <c r="M488" i="1"/>
  <c r="P503" i="1"/>
  <c r="CT515" i="1"/>
  <c r="CU515" i="1" s="1"/>
  <c r="R523" i="1"/>
  <c r="CT525" i="1"/>
  <c r="CU525" i="1" s="1"/>
  <c r="P529" i="1"/>
  <c r="CT529" i="1"/>
  <c r="CU529" i="1" s="1"/>
  <c r="N530" i="1"/>
  <c r="O530" i="1" s="1"/>
  <c r="CT530" i="1" s="1"/>
  <c r="CU530" i="1" s="1"/>
  <c r="CT531" i="1"/>
  <c r="CU531" i="1" s="1"/>
  <c r="CT534" i="1"/>
  <c r="CU534" i="1" s="1"/>
  <c r="G446" i="1"/>
  <c r="J448" i="1"/>
  <c r="O467" i="1"/>
  <c r="CJ467" i="1" s="1"/>
  <c r="CT508" i="1"/>
  <c r="CU508" i="1" s="1"/>
  <c r="CT522" i="1"/>
  <c r="CU522" i="1" s="1"/>
  <c r="CJ532" i="1"/>
  <c r="P535" i="1"/>
  <c r="CT535" i="1"/>
  <c r="CU535" i="1" s="1"/>
  <c r="CT505" i="1"/>
  <c r="CU505" i="1" s="1"/>
  <c r="CT520" i="1"/>
  <c r="CU520" i="1" s="1"/>
  <c r="Q473" i="1"/>
  <c r="T449" i="1" s="1"/>
  <c r="O473" i="1"/>
  <c r="CJ473" i="1" s="1"/>
  <c r="R483" i="1"/>
  <c r="CT490" i="1"/>
  <c r="CU490" i="1" s="1"/>
  <c r="P492" i="1"/>
  <c r="CT492" i="1"/>
  <c r="CU492" i="1" s="1"/>
  <c r="CT513" i="1"/>
  <c r="CU513" i="1" s="1"/>
  <c r="Q523" i="1"/>
  <c r="T453" i="1"/>
  <c r="T465" i="1"/>
  <c r="CT491" i="1"/>
  <c r="CU491" i="1" s="1"/>
  <c r="G440" i="1"/>
  <c r="L454" i="1"/>
  <c r="R454" i="1"/>
  <c r="K452" i="1"/>
  <c r="Q452" i="1" s="1"/>
  <c r="K448" i="1"/>
  <c r="T430" i="1" s="1"/>
  <c r="G458" i="1"/>
  <c r="P462" i="1"/>
  <c r="O466" i="1"/>
  <c r="CJ466" i="1" s="1"/>
  <c r="N460" i="1"/>
  <c r="P460" i="1" s="1"/>
  <c r="R474" i="1"/>
  <c r="CJ507" i="1"/>
  <c r="CJ519" i="1"/>
  <c r="CT519" i="1"/>
  <c r="CU519" i="1" s="1"/>
  <c r="CJ528" i="1"/>
  <c r="CT528" i="1"/>
  <c r="CU528" i="1" s="1"/>
  <c r="L530" i="1"/>
  <c r="M530" i="1"/>
  <c r="R530" i="1"/>
  <c r="CJ480" i="1"/>
  <c r="O474" i="1"/>
  <c r="CT474" i="1" s="1"/>
  <c r="CU474" i="1" s="1"/>
  <c r="H470" i="1"/>
  <c r="CJ489" i="1"/>
  <c r="Q524" i="1"/>
  <c r="T512" i="1" s="1"/>
  <c r="Q530" i="1"/>
  <c r="Q484" i="1"/>
  <c r="T472" i="1" s="1"/>
  <c r="P491" i="1"/>
  <c r="N488" i="1"/>
  <c r="O488" i="1" s="1"/>
  <c r="N449" i="1"/>
  <c r="N443" i="1" s="1"/>
  <c r="I442" i="1"/>
  <c r="I436" i="1" s="1"/>
  <c r="Q447" i="1"/>
  <c r="T435" i="1" s="1"/>
  <c r="H446" i="1"/>
  <c r="N450" i="1"/>
  <c r="N444" i="1" s="1"/>
  <c r="R451" i="1"/>
  <c r="I445" i="1"/>
  <c r="O455" i="1"/>
  <c r="R466" i="1"/>
  <c r="M466" i="1"/>
  <c r="Q466" i="1"/>
  <c r="L466" i="1"/>
  <c r="I470" i="1"/>
  <c r="R476" i="1"/>
  <c r="J476" i="1"/>
  <c r="R517" i="1"/>
  <c r="K512" i="1"/>
  <c r="Q512" i="1" s="1"/>
  <c r="L517" i="1"/>
  <c r="Q517" i="1"/>
  <c r="M517" i="1"/>
  <c r="CJ517" i="1"/>
  <c r="L524" i="1"/>
  <c r="T519" i="1"/>
  <c r="CJ504" i="1"/>
  <c r="CJ509" i="1"/>
  <c r="CJ514" i="1"/>
  <c r="CJ521" i="1"/>
  <c r="T524" i="1"/>
  <c r="Q455" i="1"/>
  <c r="T443" i="1" s="1"/>
  <c r="Q474" i="1"/>
  <c r="T450" i="1" s="1"/>
  <c r="Q475" i="1"/>
  <c r="T463" i="1" s="1"/>
  <c r="R484" i="1"/>
  <c r="CJ496" i="1"/>
  <c r="CJ501" i="1"/>
  <c r="O511" i="1"/>
  <c r="CT516" i="1"/>
  <c r="CU516" i="1" s="1"/>
  <c r="N518" i="1"/>
  <c r="O523" i="1"/>
  <c r="CJ527" i="1"/>
  <c r="Q460" i="1"/>
  <c r="CT465" i="1"/>
  <c r="CU465" i="1" s="1"/>
  <c r="R486" i="1"/>
  <c r="N487" i="1"/>
  <c r="P487" i="1" s="1"/>
  <c r="P523" i="1"/>
  <c r="CT468" i="1"/>
  <c r="CU468" i="1" s="1"/>
  <c r="CJ468" i="1"/>
  <c r="O462" i="1"/>
  <c r="J500" i="1"/>
  <c r="R444" i="1"/>
  <c r="CT453" i="1"/>
  <c r="CU453" i="1" s="1"/>
  <c r="CJ453" i="1"/>
  <c r="O447" i="1"/>
  <c r="CJ447" i="1" s="1"/>
  <c r="Q472" i="1"/>
  <c r="T460" i="1" s="1"/>
  <c r="N441" i="1"/>
  <c r="N435" i="1" s="1"/>
  <c r="P459" i="1"/>
  <c r="Q467" i="1"/>
  <c r="M467" i="1"/>
  <c r="K464" i="1"/>
  <c r="L467" i="1"/>
  <c r="R467" i="1"/>
  <c r="K461" i="1"/>
  <c r="R461" i="1" s="1"/>
  <c r="Q471" i="1"/>
  <c r="T447" i="1" s="1"/>
  <c r="P471" i="1"/>
  <c r="R472" i="1"/>
  <c r="M473" i="1"/>
  <c r="L473" i="1"/>
  <c r="P474" i="1"/>
  <c r="N470" i="1"/>
  <c r="Q506" i="1"/>
  <c r="T494" i="1" s="1"/>
  <c r="M506" i="1"/>
  <c r="L506" i="1"/>
  <c r="R506" i="1"/>
  <c r="CT493" i="1"/>
  <c r="CU493" i="1" s="1"/>
  <c r="CJ493" i="1"/>
  <c r="P454" i="1"/>
  <c r="P448" i="1" s="1"/>
  <c r="O454" i="1"/>
  <c r="O448" i="1" s="1"/>
  <c r="O442" i="1" s="1"/>
  <c r="N452" i="1"/>
  <c r="J464" i="1"/>
  <c r="CT469" i="1"/>
  <c r="CU469" i="1" s="1"/>
  <c r="CJ469" i="1"/>
  <c r="O463" i="1"/>
  <c r="K470" i="1"/>
  <c r="G470" i="1"/>
  <c r="N442" i="1"/>
  <c r="N436" i="1" s="1"/>
  <c r="M472" i="1"/>
  <c r="L472" i="1"/>
  <c r="H458" i="1"/>
  <c r="O484" i="1"/>
  <c r="CJ484" i="1" s="1"/>
  <c r="CT502" i="1"/>
  <c r="CU502" i="1" s="1"/>
  <c r="CT503" i="1"/>
  <c r="CU503" i="1" s="1"/>
  <c r="CJ503" i="1"/>
  <c r="J518" i="1"/>
  <c r="T438" i="1"/>
  <c r="H441" i="1"/>
  <c r="H435" i="1" s="1"/>
  <c r="H442" i="1"/>
  <c r="H436" i="1" s="1"/>
  <c r="H443" i="1"/>
  <c r="H437" i="1" s="1"/>
  <c r="H444" i="1"/>
  <c r="H438" i="1" s="1"/>
  <c r="H445" i="1"/>
  <c r="H439" i="1" s="1"/>
  <c r="J452" i="1"/>
  <c r="M454" i="1"/>
  <c r="Q454" i="1"/>
  <c r="T442" i="1" s="1"/>
  <c r="L455" i="1"/>
  <c r="P455" i="1"/>
  <c r="P449" i="1" s="1"/>
  <c r="O456" i="1"/>
  <c r="CT456" i="1" s="1"/>
  <c r="CU456" i="1" s="1"/>
  <c r="O459" i="1"/>
  <c r="J472" i="1"/>
  <c r="J473" i="1"/>
  <c r="Q476" i="1"/>
  <c r="P478" i="1"/>
  <c r="O478" i="1"/>
  <c r="O472" i="1" s="1"/>
  <c r="P483" i="1"/>
  <c r="H482" i="1"/>
  <c r="R488" i="1"/>
  <c r="J488" i="1"/>
  <c r="CT497" i="1"/>
  <c r="CU497" i="1" s="1"/>
  <c r="CJ497" i="1"/>
  <c r="CT499" i="1"/>
  <c r="CU499" i="1" s="1"/>
  <c r="CJ499" i="1"/>
  <c r="CJ510" i="1"/>
  <c r="J512" i="1"/>
  <c r="R524" i="1"/>
  <c r="J524" i="1"/>
  <c r="M460" i="1"/>
  <c r="P472" i="1"/>
  <c r="P473" i="1"/>
  <c r="P475" i="1"/>
  <c r="J494" i="1"/>
  <c r="Q497" i="1"/>
  <c r="T485" i="1" s="1"/>
  <c r="M497" i="1"/>
  <c r="K485" i="1"/>
  <c r="L497" i="1"/>
  <c r="R497" i="1"/>
  <c r="K494" i="1"/>
  <c r="Q494" i="1" s="1"/>
  <c r="Q511" i="1"/>
  <c r="T499" i="1" s="1"/>
  <c r="M511" i="1"/>
  <c r="L511" i="1"/>
  <c r="R511" i="1"/>
  <c r="K487" i="1"/>
  <c r="R487" i="1" s="1"/>
  <c r="P533" i="1"/>
  <c r="O533" i="1"/>
  <c r="O485" i="1" s="1"/>
  <c r="N485" i="1"/>
  <c r="J460" i="1"/>
  <c r="J461" i="1"/>
  <c r="L476" i="1"/>
  <c r="M476" i="1"/>
  <c r="I482" i="1"/>
  <c r="J485" i="1"/>
  <c r="CT498" i="1"/>
  <c r="CU498" i="1" s="1"/>
  <c r="CJ498" i="1"/>
  <c r="O486" i="1"/>
  <c r="Q503" i="1"/>
  <c r="T491" i="1" s="1"/>
  <c r="M503" i="1"/>
  <c r="L503" i="1"/>
  <c r="R503" i="1"/>
  <c r="K500" i="1"/>
  <c r="CT477" i="1"/>
  <c r="CU477" i="1" s="1"/>
  <c r="CT479" i="1"/>
  <c r="CU479" i="1" s="1"/>
  <c r="CT480" i="1"/>
  <c r="CU480" i="1" s="1"/>
  <c r="CT481" i="1"/>
  <c r="CU481" i="1" s="1"/>
  <c r="P484" i="1"/>
  <c r="J487" i="1"/>
  <c r="T875" i="1"/>
  <c r="P881" i="1"/>
  <c r="O881" i="1"/>
  <c r="CT881" i="1" s="1"/>
  <c r="CU881" i="1" s="1"/>
  <c r="M881" i="1"/>
  <c r="L881" i="1"/>
  <c r="J881" i="1"/>
  <c r="T874" i="1"/>
  <c r="P880" i="1"/>
  <c r="O880" i="1"/>
  <c r="CJ880" i="1" s="1"/>
  <c r="M880" i="1"/>
  <c r="L880" i="1"/>
  <c r="J880" i="1"/>
  <c r="N879" i="1"/>
  <c r="O879" i="1" s="1"/>
  <c r="K879" i="1"/>
  <c r="J879" i="1"/>
  <c r="T872" i="1"/>
  <c r="N878" i="1"/>
  <c r="M878" i="1"/>
  <c r="L878" i="1"/>
  <c r="J878" i="1"/>
  <c r="T871" i="1"/>
  <c r="N877" i="1"/>
  <c r="M877" i="1"/>
  <c r="L877" i="1"/>
  <c r="J877" i="1"/>
  <c r="I876" i="1"/>
  <c r="H876" i="1"/>
  <c r="G876" i="1"/>
  <c r="F876" i="1"/>
  <c r="E876" i="1"/>
  <c r="D876" i="1"/>
  <c r="T869" i="1"/>
  <c r="P875" i="1"/>
  <c r="O875" i="1"/>
  <c r="CT875" i="1" s="1"/>
  <c r="CU875" i="1" s="1"/>
  <c r="M875" i="1"/>
  <c r="L875" i="1"/>
  <c r="J875" i="1"/>
  <c r="T868" i="1"/>
  <c r="P874" i="1"/>
  <c r="O874" i="1"/>
  <c r="CT874" i="1" s="1"/>
  <c r="CU874" i="1" s="1"/>
  <c r="M874" i="1"/>
  <c r="L874" i="1"/>
  <c r="J874" i="1"/>
  <c r="T867" i="1"/>
  <c r="N873" i="1"/>
  <c r="M873" i="1"/>
  <c r="L873" i="1"/>
  <c r="J873" i="1"/>
  <c r="T866" i="1"/>
  <c r="N872" i="1"/>
  <c r="M872" i="1"/>
  <c r="L872" i="1"/>
  <c r="J872" i="1"/>
  <c r="T865" i="1"/>
  <c r="N871" i="1"/>
  <c r="M871" i="1"/>
  <c r="L871" i="1"/>
  <c r="J871" i="1"/>
  <c r="K870" i="1"/>
  <c r="I870" i="1"/>
  <c r="H870" i="1"/>
  <c r="G870" i="1"/>
  <c r="F870" i="1"/>
  <c r="E870" i="1"/>
  <c r="D870" i="1"/>
  <c r="N869" i="1"/>
  <c r="N863" i="1" s="1"/>
  <c r="N857" i="1" s="1"/>
  <c r="K869" i="1"/>
  <c r="K863" i="1" s="1"/>
  <c r="K857" i="1" s="1"/>
  <c r="I869" i="1"/>
  <c r="I863" i="1" s="1"/>
  <c r="I857" i="1" s="1"/>
  <c r="H869" i="1"/>
  <c r="H863" i="1" s="1"/>
  <c r="G869" i="1"/>
  <c r="G863" i="1" s="1"/>
  <c r="G857" i="1" s="1"/>
  <c r="N868" i="1"/>
  <c r="N862" i="1" s="1"/>
  <c r="K868" i="1"/>
  <c r="I868" i="1"/>
  <c r="I862" i="1" s="1"/>
  <c r="H868" i="1"/>
  <c r="H862" i="1" s="1"/>
  <c r="G868" i="1"/>
  <c r="I867" i="1"/>
  <c r="I861" i="1" s="1"/>
  <c r="H867" i="1"/>
  <c r="H861" i="1" s="1"/>
  <c r="G867" i="1"/>
  <c r="G861" i="1" s="1"/>
  <c r="K866" i="1"/>
  <c r="K860" i="1" s="1"/>
  <c r="I866" i="1"/>
  <c r="I860" i="1" s="1"/>
  <c r="H866" i="1"/>
  <c r="H860" i="1" s="1"/>
  <c r="G866" i="1"/>
  <c r="G860" i="1" s="1"/>
  <c r="G854" i="1" s="1"/>
  <c r="K865" i="1"/>
  <c r="I865" i="1"/>
  <c r="I859" i="1" s="1"/>
  <c r="H865" i="1"/>
  <c r="G865" i="1"/>
  <c r="G859" i="1" s="1"/>
  <c r="G853" i="1" s="1"/>
  <c r="F864" i="1"/>
  <c r="E864" i="1"/>
  <c r="D864" i="1"/>
  <c r="F860" i="1"/>
  <c r="F858" i="1" s="1"/>
  <c r="D860" i="1"/>
  <c r="D858" i="1" s="1"/>
  <c r="E858" i="1"/>
  <c r="F854" i="1"/>
  <c r="F852" i="1" s="1"/>
  <c r="E854" i="1"/>
  <c r="E852" i="1" s="1"/>
  <c r="D854" i="1"/>
  <c r="D852" i="1" s="1"/>
  <c r="T745" i="1"/>
  <c r="CT751" i="1"/>
  <c r="CU751" i="1" s="1"/>
  <c r="M751" i="1"/>
  <c r="L751" i="1"/>
  <c r="J751" i="1"/>
  <c r="T744" i="1"/>
  <c r="P750" i="1"/>
  <c r="M750" i="1"/>
  <c r="L750" i="1"/>
  <c r="J750" i="1"/>
  <c r="P749" i="1"/>
  <c r="M749" i="1"/>
  <c r="L749" i="1"/>
  <c r="J749" i="1"/>
  <c r="P748" i="1"/>
  <c r="M748" i="1"/>
  <c r="L748" i="1"/>
  <c r="J748" i="1"/>
  <c r="T741" i="1"/>
  <c r="M747" i="1"/>
  <c r="L747" i="1"/>
  <c r="J747" i="1"/>
  <c r="K746" i="1"/>
  <c r="I746" i="1"/>
  <c r="H746" i="1"/>
  <c r="G746" i="1"/>
  <c r="F746" i="1"/>
  <c r="E746" i="1"/>
  <c r="D746" i="1"/>
  <c r="R709" i="1"/>
  <c r="Q709" i="1"/>
  <c r="T697" i="1" s="1"/>
  <c r="P709" i="1"/>
  <c r="O709" i="1"/>
  <c r="CT709" i="1" s="1"/>
  <c r="CU709" i="1" s="1"/>
  <c r="R708" i="1"/>
  <c r="Q708" i="1"/>
  <c r="T696" i="1" s="1"/>
  <c r="N708" i="1"/>
  <c r="M708" i="1"/>
  <c r="L708" i="1"/>
  <c r="J708" i="1"/>
  <c r="R707" i="1"/>
  <c r="Q707" i="1"/>
  <c r="T695" i="1" s="1"/>
  <c r="N707" i="1"/>
  <c r="M707" i="1"/>
  <c r="L707" i="1"/>
  <c r="J707" i="1"/>
  <c r="R706" i="1"/>
  <c r="Q706" i="1"/>
  <c r="T694" i="1" s="1"/>
  <c r="P706" i="1"/>
  <c r="O706" i="1"/>
  <c r="CT706" i="1" s="1"/>
  <c r="CU706" i="1" s="1"/>
  <c r="M706" i="1"/>
  <c r="L706" i="1"/>
  <c r="J706" i="1"/>
  <c r="R705" i="1"/>
  <c r="Q705" i="1"/>
  <c r="T693" i="1" s="1"/>
  <c r="P705" i="1"/>
  <c r="O705" i="1"/>
  <c r="CJ705" i="1" s="1"/>
  <c r="M705" i="1"/>
  <c r="L705" i="1"/>
  <c r="J705" i="1"/>
  <c r="K704" i="1"/>
  <c r="I704" i="1"/>
  <c r="H704" i="1"/>
  <c r="G704" i="1"/>
  <c r="N703" i="1"/>
  <c r="K703" i="1"/>
  <c r="K702" i="1"/>
  <c r="K701" i="1"/>
  <c r="K700" i="1"/>
  <c r="K699" i="1"/>
  <c r="F698" i="1"/>
  <c r="E698" i="1"/>
  <c r="D698" i="1"/>
  <c r="R697" i="1"/>
  <c r="Q697" i="1"/>
  <c r="T685" i="1" s="1"/>
  <c r="P697" i="1"/>
  <c r="O697" i="1"/>
  <c r="CJ697" i="1" s="1"/>
  <c r="R696" i="1"/>
  <c r="Q696" i="1"/>
  <c r="T684" i="1" s="1"/>
  <c r="N696" i="1"/>
  <c r="M696" i="1"/>
  <c r="L696" i="1"/>
  <c r="J696" i="1"/>
  <c r="R695" i="1"/>
  <c r="Q695" i="1"/>
  <c r="T683" i="1" s="1"/>
  <c r="N695" i="1"/>
  <c r="M695" i="1"/>
  <c r="L695" i="1"/>
  <c r="J695" i="1"/>
  <c r="R694" i="1"/>
  <c r="Q694" i="1"/>
  <c r="T682" i="1" s="1"/>
  <c r="N694" i="1"/>
  <c r="M694" i="1"/>
  <c r="L694" i="1"/>
  <c r="J694" i="1"/>
  <c r="R693" i="1"/>
  <c r="Q693" i="1"/>
  <c r="T681" i="1" s="1"/>
  <c r="N693" i="1"/>
  <c r="M693" i="1"/>
  <c r="L693" i="1"/>
  <c r="J693" i="1"/>
  <c r="K692" i="1"/>
  <c r="I692" i="1"/>
  <c r="H692" i="1"/>
  <c r="G692" i="1"/>
  <c r="R691" i="1"/>
  <c r="Q691" i="1"/>
  <c r="T679" i="1" s="1"/>
  <c r="P691" i="1"/>
  <c r="O691" i="1"/>
  <c r="CJ691" i="1" s="1"/>
  <c r="R690" i="1"/>
  <c r="Q690" i="1"/>
  <c r="T678" i="1" s="1"/>
  <c r="N690" i="1"/>
  <c r="M690" i="1"/>
  <c r="L690" i="1"/>
  <c r="J690" i="1"/>
  <c r="R689" i="1"/>
  <c r="Q689" i="1"/>
  <c r="T677" i="1" s="1"/>
  <c r="N689" i="1"/>
  <c r="M689" i="1"/>
  <c r="L689" i="1"/>
  <c r="J689" i="1"/>
  <c r="R688" i="1"/>
  <c r="Q688" i="1"/>
  <c r="T676" i="1" s="1"/>
  <c r="N688" i="1"/>
  <c r="M688" i="1"/>
  <c r="L688" i="1"/>
  <c r="J688" i="1"/>
  <c r="R687" i="1"/>
  <c r="Q687" i="1"/>
  <c r="T675" i="1" s="1"/>
  <c r="P687" i="1"/>
  <c r="O687" i="1"/>
  <c r="CJ687" i="1" s="1"/>
  <c r="M687" i="1"/>
  <c r="L687" i="1"/>
  <c r="J687" i="1"/>
  <c r="K686" i="1"/>
  <c r="I686" i="1"/>
  <c r="H686" i="1"/>
  <c r="G686" i="1"/>
  <c r="R685" i="1"/>
  <c r="Q685" i="1"/>
  <c r="T673" i="1" s="1"/>
  <c r="P685" i="1"/>
  <c r="O685" i="1"/>
  <c r="CT685" i="1" s="1"/>
  <c r="CU685" i="1" s="1"/>
  <c r="R684" i="1"/>
  <c r="Q684" i="1"/>
  <c r="T672" i="1" s="1"/>
  <c r="N684" i="1"/>
  <c r="O684" i="1" s="1"/>
  <c r="CT684" i="1" s="1"/>
  <c r="CU684" i="1" s="1"/>
  <c r="R683" i="1"/>
  <c r="Q683" i="1"/>
  <c r="T671" i="1" s="1"/>
  <c r="N683" i="1"/>
  <c r="M683" i="1"/>
  <c r="L683" i="1"/>
  <c r="J683" i="1"/>
  <c r="R682" i="1"/>
  <c r="Q682" i="1"/>
  <c r="T670" i="1" s="1"/>
  <c r="N682" i="1"/>
  <c r="M682" i="1"/>
  <c r="L682" i="1"/>
  <c r="J682" i="1"/>
  <c r="R681" i="1"/>
  <c r="Q681" i="1"/>
  <c r="T669" i="1" s="1"/>
  <c r="N681" i="1"/>
  <c r="M681" i="1"/>
  <c r="L681" i="1"/>
  <c r="J681" i="1"/>
  <c r="K680" i="1"/>
  <c r="I680" i="1"/>
  <c r="H680" i="1"/>
  <c r="G680" i="1"/>
  <c r="R679" i="1"/>
  <c r="Q679" i="1"/>
  <c r="T667" i="1" s="1"/>
  <c r="O679" i="1"/>
  <c r="CJ679" i="1" s="1"/>
  <c r="R678" i="1"/>
  <c r="Q678" i="1"/>
  <c r="T666" i="1" s="1"/>
  <c r="N678" i="1"/>
  <c r="O678" i="1" s="1"/>
  <c r="CJ678" i="1" s="1"/>
  <c r="M678" i="1"/>
  <c r="L678" i="1"/>
  <c r="J678" i="1"/>
  <c r="R677" i="1"/>
  <c r="Q677" i="1"/>
  <c r="T665" i="1" s="1"/>
  <c r="N677" i="1"/>
  <c r="O677" i="1" s="1"/>
  <c r="CJ677" i="1" s="1"/>
  <c r="M677" i="1"/>
  <c r="L677" i="1"/>
  <c r="J677" i="1"/>
  <c r="R676" i="1"/>
  <c r="Q676" i="1"/>
  <c r="T664" i="1" s="1"/>
  <c r="N676" i="1"/>
  <c r="O676" i="1" s="1"/>
  <c r="CT676" i="1" s="1"/>
  <c r="CU676" i="1" s="1"/>
  <c r="M676" i="1"/>
  <c r="L676" i="1"/>
  <c r="J676" i="1"/>
  <c r="R675" i="1"/>
  <c r="Q675" i="1"/>
  <c r="T663" i="1" s="1"/>
  <c r="P675" i="1"/>
  <c r="O675" i="1"/>
  <c r="CT675" i="1" s="1"/>
  <c r="CU675" i="1" s="1"/>
  <c r="M675" i="1"/>
  <c r="L675" i="1"/>
  <c r="J675" i="1"/>
  <c r="K674" i="1"/>
  <c r="I674" i="1"/>
  <c r="H674" i="1"/>
  <c r="G674" i="1"/>
  <c r="R673" i="1"/>
  <c r="Q673" i="1"/>
  <c r="T661" i="1" s="1"/>
  <c r="P673" i="1"/>
  <c r="O673" i="1"/>
  <c r="R672" i="1"/>
  <c r="Q672" i="1"/>
  <c r="T660" i="1" s="1"/>
  <c r="N672" i="1"/>
  <c r="O672" i="1" s="1"/>
  <c r="CJ672" i="1" s="1"/>
  <c r="M672" i="1"/>
  <c r="L672" i="1"/>
  <c r="J672" i="1"/>
  <c r="R671" i="1"/>
  <c r="Q671" i="1"/>
  <c r="T659" i="1" s="1"/>
  <c r="N671" i="1"/>
  <c r="M671" i="1"/>
  <c r="L671" i="1"/>
  <c r="J671" i="1"/>
  <c r="R670" i="1"/>
  <c r="Q670" i="1"/>
  <c r="T658" i="1" s="1"/>
  <c r="N670" i="1"/>
  <c r="M670" i="1"/>
  <c r="L670" i="1"/>
  <c r="J670" i="1"/>
  <c r="R669" i="1"/>
  <c r="Q669" i="1"/>
  <c r="T657" i="1" s="1"/>
  <c r="P669" i="1"/>
  <c r="O669" i="1"/>
  <c r="M669" i="1"/>
  <c r="L669" i="1"/>
  <c r="J669" i="1"/>
  <c r="K668" i="1"/>
  <c r="I668" i="1"/>
  <c r="H668" i="1"/>
  <c r="G668" i="1"/>
  <c r="R667" i="1"/>
  <c r="Q667" i="1"/>
  <c r="T655" i="1" s="1"/>
  <c r="P667" i="1"/>
  <c r="O667" i="1"/>
  <c r="R666" i="1"/>
  <c r="Q666" i="1"/>
  <c r="T654" i="1" s="1"/>
  <c r="N666" i="1"/>
  <c r="M666" i="1"/>
  <c r="L666" i="1"/>
  <c r="J666" i="1"/>
  <c r="R665" i="1"/>
  <c r="Q665" i="1"/>
  <c r="T653" i="1" s="1"/>
  <c r="N665" i="1"/>
  <c r="O665" i="1" s="1"/>
  <c r="M665" i="1"/>
  <c r="L665" i="1"/>
  <c r="J665" i="1"/>
  <c r="R664" i="1"/>
  <c r="Q664" i="1"/>
  <c r="T652" i="1" s="1"/>
  <c r="N664" i="1"/>
  <c r="O664" i="1" s="1"/>
  <c r="M664" i="1"/>
  <c r="L664" i="1"/>
  <c r="J664" i="1"/>
  <c r="R663" i="1"/>
  <c r="Q663" i="1"/>
  <c r="T651" i="1" s="1"/>
  <c r="P663" i="1"/>
  <c r="O663" i="1"/>
  <c r="M663" i="1"/>
  <c r="L663" i="1"/>
  <c r="J663" i="1"/>
  <c r="K662" i="1"/>
  <c r="I662" i="1"/>
  <c r="H662" i="1"/>
  <c r="G662" i="1"/>
  <c r="R661" i="1"/>
  <c r="Q661" i="1"/>
  <c r="T649" i="1" s="1"/>
  <c r="P661" i="1"/>
  <c r="O661" i="1"/>
  <c r="CJ661" i="1" s="1"/>
  <c r="R660" i="1"/>
  <c r="Q660" i="1"/>
  <c r="T648" i="1" s="1"/>
  <c r="N660" i="1"/>
  <c r="M660" i="1"/>
  <c r="L660" i="1"/>
  <c r="J660" i="1"/>
  <c r="R659" i="1"/>
  <c r="Q659" i="1"/>
  <c r="T647" i="1" s="1"/>
  <c r="N659" i="1"/>
  <c r="O659" i="1" s="1"/>
  <c r="CJ659" i="1" s="1"/>
  <c r="M659" i="1"/>
  <c r="L659" i="1"/>
  <c r="J659" i="1"/>
  <c r="R658" i="1"/>
  <c r="Q658" i="1"/>
  <c r="T646" i="1" s="1"/>
  <c r="N658" i="1"/>
  <c r="M658" i="1"/>
  <c r="L658" i="1"/>
  <c r="J658" i="1"/>
  <c r="R657" i="1"/>
  <c r="Q657" i="1"/>
  <c r="T645" i="1" s="1"/>
  <c r="P657" i="1"/>
  <c r="O657" i="1"/>
  <c r="CT657" i="1" s="1"/>
  <c r="CU657" i="1" s="1"/>
  <c r="M657" i="1"/>
  <c r="L657" i="1"/>
  <c r="J657" i="1"/>
  <c r="K656" i="1"/>
  <c r="I656" i="1"/>
  <c r="H656" i="1"/>
  <c r="G656" i="1"/>
  <c r="R655" i="1"/>
  <c r="Q655" i="1"/>
  <c r="T643" i="1" s="1"/>
  <c r="P655" i="1"/>
  <c r="O655" i="1"/>
  <c r="R654" i="1"/>
  <c r="Q654" i="1"/>
  <c r="T642" i="1" s="1"/>
  <c r="N654" i="1"/>
  <c r="O654" i="1" s="1"/>
  <c r="M654" i="1"/>
  <c r="L654" i="1"/>
  <c r="J654" i="1"/>
  <c r="N653" i="1"/>
  <c r="O653" i="1" s="1"/>
  <c r="K653" i="1"/>
  <c r="J653" i="1"/>
  <c r="N652" i="1"/>
  <c r="K652" i="1"/>
  <c r="L652" i="1" s="1"/>
  <c r="J652" i="1"/>
  <c r="R651" i="1"/>
  <c r="Q651" i="1"/>
  <c r="T639" i="1" s="1"/>
  <c r="P651" i="1"/>
  <c r="O651" i="1"/>
  <c r="CT651" i="1" s="1"/>
  <c r="CU651" i="1" s="1"/>
  <c r="M651" i="1"/>
  <c r="L651" i="1"/>
  <c r="J651" i="1"/>
  <c r="I650" i="1"/>
  <c r="H650" i="1"/>
  <c r="G650" i="1"/>
  <c r="R649" i="1"/>
  <c r="Q649" i="1"/>
  <c r="T637" i="1" s="1"/>
  <c r="P649" i="1"/>
  <c r="O649" i="1"/>
  <c r="CT649" i="1" s="1"/>
  <c r="CU649" i="1" s="1"/>
  <c r="R648" i="1"/>
  <c r="Q648" i="1"/>
  <c r="T636" i="1" s="1"/>
  <c r="N648" i="1"/>
  <c r="P648" i="1" s="1"/>
  <c r="M648" i="1"/>
  <c r="L648" i="1"/>
  <c r="J648" i="1"/>
  <c r="R647" i="1"/>
  <c r="Q647" i="1"/>
  <c r="T635" i="1" s="1"/>
  <c r="N647" i="1"/>
  <c r="O647" i="1" s="1"/>
  <c r="CJ647" i="1" s="1"/>
  <c r="M647" i="1"/>
  <c r="L647" i="1"/>
  <c r="J647" i="1"/>
  <c r="R646" i="1"/>
  <c r="Q646" i="1"/>
  <c r="T634" i="1" s="1"/>
  <c r="N646" i="1"/>
  <c r="O646" i="1" s="1"/>
  <c r="M646" i="1"/>
  <c r="L646" i="1"/>
  <c r="J646" i="1"/>
  <c r="R645" i="1"/>
  <c r="Q645" i="1"/>
  <c r="T633" i="1" s="1"/>
  <c r="P645" i="1"/>
  <c r="O645" i="1"/>
  <c r="CT645" i="1" s="1"/>
  <c r="CU645" i="1" s="1"/>
  <c r="L645" i="1"/>
  <c r="J645" i="1"/>
  <c r="K644" i="1"/>
  <c r="I644" i="1"/>
  <c r="H644" i="1"/>
  <c r="G644" i="1"/>
  <c r="N643" i="1"/>
  <c r="K643" i="1"/>
  <c r="I643" i="1"/>
  <c r="H643" i="1"/>
  <c r="G643" i="1"/>
  <c r="G619" i="1" s="1"/>
  <c r="K642" i="1"/>
  <c r="K618" i="1" s="1"/>
  <c r="I642" i="1"/>
  <c r="H642" i="1"/>
  <c r="G642" i="1"/>
  <c r="G618" i="1" s="1"/>
  <c r="I641" i="1"/>
  <c r="I617" i="1" s="1"/>
  <c r="H641" i="1"/>
  <c r="G641" i="1"/>
  <c r="G617" i="1" s="1"/>
  <c r="I640" i="1"/>
  <c r="I616" i="1" s="1"/>
  <c r="H640" i="1"/>
  <c r="H616" i="1" s="1"/>
  <c r="G640" i="1"/>
  <c r="K639" i="1"/>
  <c r="I639" i="1"/>
  <c r="I615" i="1" s="1"/>
  <c r="H639" i="1"/>
  <c r="H615" i="1" s="1"/>
  <c r="G639" i="1"/>
  <c r="G615" i="1" s="1"/>
  <c r="R637" i="1"/>
  <c r="Q637" i="1"/>
  <c r="T625" i="1" s="1"/>
  <c r="P637" i="1"/>
  <c r="O637" i="1"/>
  <c r="R636" i="1"/>
  <c r="Q636" i="1"/>
  <c r="T624" i="1" s="1"/>
  <c r="N636" i="1"/>
  <c r="M636" i="1"/>
  <c r="L636" i="1"/>
  <c r="J636" i="1"/>
  <c r="N635" i="1"/>
  <c r="K635" i="1"/>
  <c r="R635" i="1" s="1"/>
  <c r="J635" i="1"/>
  <c r="N634" i="1"/>
  <c r="K634" i="1"/>
  <c r="R634" i="1" s="1"/>
  <c r="J634" i="1"/>
  <c r="R633" i="1"/>
  <c r="Q633" i="1"/>
  <c r="T621" i="1" s="1"/>
  <c r="P633" i="1"/>
  <c r="O633" i="1"/>
  <c r="CT633" i="1" s="1"/>
  <c r="CU633" i="1" s="1"/>
  <c r="M633" i="1"/>
  <c r="L633" i="1"/>
  <c r="J633" i="1"/>
  <c r="I632" i="1"/>
  <c r="H632" i="1"/>
  <c r="G632" i="1"/>
  <c r="R631" i="1"/>
  <c r="Q631" i="1"/>
  <c r="T619" i="1" s="1"/>
  <c r="P631" i="1"/>
  <c r="O631" i="1"/>
  <c r="R630" i="1"/>
  <c r="Q630" i="1"/>
  <c r="T618" i="1" s="1"/>
  <c r="N630" i="1"/>
  <c r="O630" i="1" s="1"/>
  <c r="M630" i="1"/>
  <c r="L630" i="1"/>
  <c r="J630" i="1"/>
  <c r="R629" i="1"/>
  <c r="Q629" i="1"/>
  <c r="T617" i="1" s="1"/>
  <c r="N629" i="1"/>
  <c r="M629" i="1"/>
  <c r="L629" i="1"/>
  <c r="J629" i="1"/>
  <c r="R628" i="1"/>
  <c r="Q628" i="1"/>
  <c r="T616" i="1" s="1"/>
  <c r="N628" i="1"/>
  <c r="O628" i="1" s="1"/>
  <c r="M628" i="1"/>
  <c r="L628" i="1"/>
  <c r="J628" i="1"/>
  <c r="R627" i="1"/>
  <c r="Q627" i="1"/>
  <c r="T615" i="1" s="1"/>
  <c r="P627" i="1"/>
  <c r="O627" i="1"/>
  <c r="CT627" i="1" s="1"/>
  <c r="CU627" i="1" s="1"/>
  <c r="M627" i="1"/>
  <c r="L627" i="1"/>
  <c r="J627" i="1"/>
  <c r="K626" i="1"/>
  <c r="I626" i="1"/>
  <c r="H626" i="1"/>
  <c r="G626" i="1"/>
  <c r="R625" i="1"/>
  <c r="Q625" i="1"/>
  <c r="T613" i="1" s="1"/>
  <c r="P625" i="1"/>
  <c r="O625" i="1"/>
  <c r="CT625" i="1" s="1"/>
  <c r="CU625" i="1" s="1"/>
  <c r="M625" i="1"/>
  <c r="R624" i="1"/>
  <c r="Q624" i="1"/>
  <c r="T612" i="1" s="1"/>
  <c r="N624" i="1"/>
  <c r="M624" i="1"/>
  <c r="L624" i="1"/>
  <c r="J624" i="1"/>
  <c r="N623" i="1"/>
  <c r="P623" i="1" s="1"/>
  <c r="K623" i="1"/>
  <c r="J623" i="1"/>
  <c r="P622" i="1"/>
  <c r="O622" i="1"/>
  <c r="CJ622" i="1" s="1"/>
  <c r="K622" i="1"/>
  <c r="J622" i="1"/>
  <c r="R621" i="1"/>
  <c r="Q621" i="1"/>
  <c r="T609" i="1" s="1"/>
  <c r="P621" i="1"/>
  <c r="O621" i="1"/>
  <c r="M621" i="1"/>
  <c r="L621" i="1"/>
  <c r="J621" i="1"/>
  <c r="I620" i="1"/>
  <c r="H620" i="1"/>
  <c r="G620" i="1"/>
  <c r="F614" i="1"/>
  <c r="E614" i="1"/>
  <c r="D614" i="1"/>
  <c r="F610" i="1"/>
  <c r="E610" i="1"/>
  <c r="E608" i="1" s="1"/>
  <c r="D610" i="1"/>
  <c r="D608" i="1" s="1"/>
  <c r="R595" i="1"/>
  <c r="Q595" i="1"/>
  <c r="P595" i="1"/>
  <c r="O595" i="1"/>
  <c r="CJ595" i="1" s="1"/>
  <c r="M595" i="1"/>
  <c r="L595" i="1"/>
  <c r="J595" i="1"/>
  <c r="R594" i="1"/>
  <c r="Q594" i="1"/>
  <c r="P594" i="1"/>
  <c r="O594" i="1"/>
  <c r="CT594" i="1" s="1"/>
  <c r="CU594" i="1" s="1"/>
  <c r="M594" i="1"/>
  <c r="L594" i="1"/>
  <c r="J594" i="1"/>
  <c r="R593" i="1"/>
  <c r="Q593" i="1"/>
  <c r="N593" i="1"/>
  <c r="O593" i="1" s="1"/>
  <c r="O587" i="1" s="1"/>
  <c r="M593" i="1"/>
  <c r="L593" i="1"/>
  <c r="J593" i="1"/>
  <c r="R592" i="1"/>
  <c r="Q592" i="1"/>
  <c r="N592" i="1"/>
  <c r="O592" i="1" s="1"/>
  <c r="O586" i="1" s="1"/>
  <c r="M592" i="1"/>
  <c r="L592" i="1"/>
  <c r="J592" i="1"/>
  <c r="F592" i="1"/>
  <c r="F590" i="1" s="1"/>
  <c r="R591" i="1"/>
  <c r="Q591" i="1"/>
  <c r="T573" i="1" s="1"/>
  <c r="N591" i="1"/>
  <c r="N585" i="1" s="1"/>
  <c r="M591" i="1"/>
  <c r="L591" i="1"/>
  <c r="J591" i="1"/>
  <c r="K590" i="1"/>
  <c r="I590" i="1"/>
  <c r="H590" i="1"/>
  <c r="G590" i="1"/>
  <c r="E590" i="1"/>
  <c r="D590" i="1"/>
  <c r="N589" i="1"/>
  <c r="K589" i="1"/>
  <c r="I589" i="1"/>
  <c r="H589" i="1"/>
  <c r="G589" i="1"/>
  <c r="N588" i="1"/>
  <c r="K588" i="1"/>
  <c r="I588" i="1"/>
  <c r="H588" i="1"/>
  <c r="G588" i="1"/>
  <c r="K587" i="1"/>
  <c r="I587" i="1"/>
  <c r="H587" i="1"/>
  <c r="G587" i="1"/>
  <c r="K586" i="1"/>
  <c r="I586" i="1"/>
  <c r="H586" i="1"/>
  <c r="G586" i="1"/>
  <c r="F586" i="1"/>
  <c r="F584" i="1" s="1"/>
  <c r="K585" i="1"/>
  <c r="I585" i="1"/>
  <c r="H585" i="1"/>
  <c r="G585" i="1"/>
  <c r="E584" i="1"/>
  <c r="D584" i="1"/>
  <c r="R583" i="1"/>
  <c r="Q583" i="1"/>
  <c r="P583" i="1"/>
  <c r="O583" i="1"/>
  <c r="CJ583" i="1" s="1"/>
  <c r="M583" i="1"/>
  <c r="L583" i="1"/>
  <c r="J583" i="1"/>
  <c r="R582" i="1"/>
  <c r="Q582" i="1"/>
  <c r="P582" i="1"/>
  <c r="O582" i="1"/>
  <c r="CT582" i="1" s="1"/>
  <c r="CU582" i="1" s="1"/>
  <c r="M582" i="1"/>
  <c r="L582" i="1"/>
  <c r="J582" i="1"/>
  <c r="R581" i="1"/>
  <c r="Q581" i="1"/>
  <c r="P581" i="1"/>
  <c r="O581" i="1"/>
  <c r="CT581" i="1" s="1"/>
  <c r="CU581" i="1" s="1"/>
  <c r="M581" i="1"/>
  <c r="L581" i="1"/>
  <c r="J581" i="1"/>
  <c r="R580" i="1"/>
  <c r="Q580" i="1"/>
  <c r="N580" i="1"/>
  <c r="M580" i="1"/>
  <c r="L580" i="1"/>
  <c r="J580" i="1"/>
  <c r="F580" i="1"/>
  <c r="F578" i="1" s="1"/>
  <c r="R579" i="1"/>
  <c r="Q579" i="1"/>
  <c r="N579" i="1"/>
  <c r="O579" i="1" s="1"/>
  <c r="M579" i="1"/>
  <c r="L579" i="1"/>
  <c r="J579" i="1"/>
  <c r="K578" i="1"/>
  <c r="I578" i="1"/>
  <c r="H578" i="1"/>
  <c r="G578" i="1"/>
  <c r="E578" i="1"/>
  <c r="D578" i="1"/>
  <c r="R577" i="1"/>
  <c r="Q577" i="1"/>
  <c r="T565" i="1" s="1"/>
  <c r="P577" i="1"/>
  <c r="O577" i="1"/>
  <c r="M577" i="1"/>
  <c r="L577" i="1"/>
  <c r="J577" i="1"/>
  <c r="R576" i="1"/>
  <c r="Q576" i="1"/>
  <c r="T564" i="1" s="1"/>
  <c r="P576" i="1"/>
  <c r="O576" i="1"/>
  <c r="CJ576" i="1" s="1"/>
  <c r="M576" i="1"/>
  <c r="L576" i="1"/>
  <c r="J576" i="1"/>
  <c r="R575" i="1"/>
  <c r="Q575" i="1"/>
  <c r="T563" i="1" s="1"/>
  <c r="P575" i="1"/>
  <c r="O575" i="1"/>
  <c r="CT575" i="1" s="1"/>
  <c r="CU575" i="1" s="1"/>
  <c r="M575" i="1"/>
  <c r="L575" i="1"/>
  <c r="J575" i="1"/>
  <c r="R574" i="1"/>
  <c r="Q574" i="1"/>
  <c r="T562" i="1" s="1"/>
  <c r="N574" i="1"/>
  <c r="P574" i="1" s="1"/>
  <c r="M574" i="1"/>
  <c r="L574" i="1"/>
  <c r="J574" i="1"/>
  <c r="F574" i="1"/>
  <c r="F572" i="1" s="1"/>
  <c r="R573" i="1"/>
  <c r="Q573" i="1"/>
  <c r="T561" i="1" s="1"/>
  <c r="P573" i="1"/>
  <c r="O573" i="1"/>
  <c r="CT573" i="1" s="1"/>
  <c r="CU573" i="1" s="1"/>
  <c r="M573" i="1"/>
  <c r="L573" i="1"/>
  <c r="J573" i="1"/>
  <c r="K572" i="1"/>
  <c r="I572" i="1"/>
  <c r="H572" i="1"/>
  <c r="G572" i="1"/>
  <c r="E572" i="1"/>
  <c r="D572" i="1"/>
  <c r="R571" i="1"/>
  <c r="Q571" i="1"/>
  <c r="T559" i="1" s="1"/>
  <c r="P571" i="1"/>
  <c r="O571" i="1"/>
  <c r="M571" i="1"/>
  <c r="L571" i="1"/>
  <c r="J571" i="1"/>
  <c r="R570" i="1"/>
  <c r="Q570" i="1"/>
  <c r="T558" i="1" s="1"/>
  <c r="P570" i="1"/>
  <c r="O570" i="1"/>
  <c r="CJ570" i="1" s="1"/>
  <c r="M570" i="1"/>
  <c r="L570" i="1"/>
  <c r="J570" i="1"/>
  <c r="R569" i="1"/>
  <c r="Q569" i="1"/>
  <c r="T557" i="1" s="1"/>
  <c r="N569" i="1"/>
  <c r="O569" i="1" s="1"/>
  <c r="CJ569" i="1" s="1"/>
  <c r="M569" i="1"/>
  <c r="L569" i="1"/>
  <c r="J569" i="1"/>
  <c r="R568" i="1"/>
  <c r="Q568" i="1"/>
  <c r="T556" i="1" s="1"/>
  <c r="N568" i="1"/>
  <c r="O568" i="1" s="1"/>
  <c r="CJ568" i="1" s="1"/>
  <c r="M568" i="1"/>
  <c r="L568" i="1"/>
  <c r="J568" i="1"/>
  <c r="F568" i="1"/>
  <c r="F566" i="1" s="1"/>
  <c r="R567" i="1"/>
  <c r="Q567" i="1"/>
  <c r="T555" i="1" s="1"/>
  <c r="P567" i="1"/>
  <c r="O567" i="1"/>
  <c r="CJ567" i="1" s="1"/>
  <c r="M567" i="1"/>
  <c r="L567" i="1"/>
  <c r="J567" i="1"/>
  <c r="K566" i="1"/>
  <c r="I566" i="1"/>
  <c r="H566" i="1"/>
  <c r="G566" i="1"/>
  <c r="E566" i="1"/>
  <c r="D566" i="1"/>
  <c r="R565" i="1"/>
  <c r="Q565" i="1"/>
  <c r="T553" i="1" s="1"/>
  <c r="P565" i="1"/>
  <c r="O565" i="1"/>
  <c r="CT565" i="1" s="1"/>
  <c r="CU565" i="1" s="1"/>
  <c r="M565" i="1"/>
  <c r="L565" i="1"/>
  <c r="J565" i="1"/>
  <c r="N564" i="1"/>
  <c r="O564" i="1" s="1"/>
  <c r="K564" i="1"/>
  <c r="K558" i="1" s="1"/>
  <c r="K552" i="1" s="1"/>
  <c r="N563" i="1"/>
  <c r="P563" i="1" s="1"/>
  <c r="K563" i="1"/>
  <c r="Q563" i="1" s="1"/>
  <c r="J563" i="1"/>
  <c r="N562" i="1"/>
  <c r="K562" i="1"/>
  <c r="J562" i="1"/>
  <c r="F562" i="1"/>
  <c r="F560" i="1" s="1"/>
  <c r="R561" i="1"/>
  <c r="Q561" i="1"/>
  <c r="T549" i="1" s="1"/>
  <c r="P561" i="1"/>
  <c r="O561" i="1"/>
  <c r="M561" i="1"/>
  <c r="L561" i="1"/>
  <c r="J561" i="1"/>
  <c r="I560" i="1"/>
  <c r="H560" i="1"/>
  <c r="G560" i="1"/>
  <c r="E560" i="1"/>
  <c r="D560" i="1"/>
  <c r="N559" i="1"/>
  <c r="K559" i="1"/>
  <c r="I559" i="1"/>
  <c r="H559" i="1"/>
  <c r="G559" i="1"/>
  <c r="I558" i="1"/>
  <c r="H558" i="1"/>
  <c r="G558" i="1"/>
  <c r="I557" i="1"/>
  <c r="H557" i="1"/>
  <c r="G557" i="1"/>
  <c r="I556" i="1"/>
  <c r="H556" i="1"/>
  <c r="G556" i="1"/>
  <c r="F556" i="1"/>
  <c r="F554" i="1" s="1"/>
  <c r="K555" i="1"/>
  <c r="I555" i="1"/>
  <c r="H555" i="1"/>
  <c r="G555" i="1"/>
  <c r="E554" i="1"/>
  <c r="D554" i="1"/>
  <c r="T415" i="1"/>
  <c r="R415" i="1"/>
  <c r="Q415" i="1"/>
  <c r="P415" i="1"/>
  <c r="O415" i="1"/>
  <c r="CT415" i="1" s="1"/>
  <c r="CU415" i="1" s="1"/>
  <c r="M415" i="1"/>
  <c r="L415" i="1"/>
  <c r="J415" i="1"/>
  <c r="T414" i="1"/>
  <c r="R414" i="1"/>
  <c r="Q414" i="1"/>
  <c r="P414" i="1"/>
  <c r="O414" i="1"/>
  <c r="CT414" i="1" s="1"/>
  <c r="CU414" i="1" s="1"/>
  <c r="M414" i="1"/>
  <c r="L414" i="1"/>
  <c r="J414" i="1"/>
  <c r="T413" i="1"/>
  <c r="R413" i="1"/>
  <c r="Q413" i="1"/>
  <c r="P413" i="1"/>
  <c r="O413" i="1"/>
  <c r="CJ413" i="1" s="1"/>
  <c r="M413" i="1"/>
  <c r="L413" i="1"/>
  <c r="J413" i="1"/>
  <c r="T412" i="1"/>
  <c r="R412" i="1"/>
  <c r="Q412" i="1"/>
  <c r="N412" i="1"/>
  <c r="O412" i="1" s="1"/>
  <c r="M412" i="1"/>
  <c r="L412" i="1"/>
  <c r="J412" i="1"/>
  <c r="F412" i="1"/>
  <c r="F410" i="1" s="1"/>
  <c r="T411" i="1"/>
  <c r="R411" i="1"/>
  <c r="Q411" i="1"/>
  <c r="P411" i="1"/>
  <c r="O411" i="1"/>
  <c r="CJ411" i="1" s="1"/>
  <c r="M411" i="1"/>
  <c r="L411" i="1"/>
  <c r="J411" i="1"/>
  <c r="K410" i="1"/>
  <c r="I410" i="1"/>
  <c r="H410" i="1"/>
  <c r="G410" i="1"/>
  <c r="E410" i="1"/>
  <c r="D410" i="1"/>
  <c r="T349" i="1"/>
  <c r="R349" i="1"/>
  <c r="Q349" i="1"/>
  <c r="T337" i="1" s="1"/>
  <c r="P349" i="1"/>
  <c r="O349" i="1"/>
  <c r="CT349" i="1" s="1"/>
  <c r="CU349" i="1" s="1"/>
  <c r="M349" i="1"/>
  <c r="T348" i="1"/>
  <c r="R348" i="1"/>
  <c r="Q348" i="1"/>
  <c r="T336" i="1" s="1"/>
  <c r="P348" i="1"/>
  <c r="O348" i="1"/>
  <c r="CT348" i="1" s="1"/>
  <c r="CU348" i="1" s="1"/>
  <c r="M348" i="1"/>
  <c r="T347" i="1"/>
  <c r="N347" i="1"/>
  <c r="K347" i="1"/>
  <c r="L347" i="1" s="1"/>
  <c r="J347" i="1"/>
  <c r="T346" i="1"/>
  <c r="R346" i="1"/>
  <c r="Q346" i="1"/>
  <c r="T334" i="1" s="1"/>
  <c r="N346" i="1"/>
  <c r="M346" i="1"/>
  <c r="L346" i="1"/>
  <c r="J346" i="1"/>
  <c r="T345" i="1"/>
  <c r="R345" i="1"/>
  <c r="Q345" i="1"/>
  <c r="T333" i="1" s="1"/>
  <c r="P345" i="1"/>
  <c r="O345" i="1"/>
  <c r="M345" i="1"/>
  <c r="I344" i="1"/>
  <c r="H344" i="1"/>
  <c r="G344" i="1"/>
  <c r="F344" i="1"/>
  <c r="E344" i="1"/>
  <c r="D344" i="1"/>
  <c r="T343" i="1"/>
  <c r="R343" i="1"/>
  <c r="Q343" i="1"/>
  <c r="T331" i="1" s="1"/>
  <c r="P343" i="1"/>
  <c r="O343" i="1"/>
  <c r="M343" i="1"/>
  <c r="T342" i="1"/>
  <c r="R342" i="1"/>
  <c r="Q342" i="1"/>
  <c r="T330" i="1" s="1"/>
  <c r="P342" i="1"/>
  <c r="O342" i="1"/>
  <c r="CT342" i="1" s="1"/>
  <c r="CU342" i="1" s="1"/>
  <c r="M342" i="1"/>
  <c r="T341" i="1"/>
  <c r="R341" i="1"/>
  <c r="Q341" i="1"/>
  <c r="T329" i="1" s="1"/>
  <c r="N341" i="1"/>
  <c r="O341" i="1" s="1"/>
  <c r="M341" i="1"/>
  <c r="T340" i="1"/>
  <c r="R340" i="1"/>
  <c r="Q340" i="1"/>
  <c r="T328" i="1" s="1"/>
  <c r="N340" i="1"/>
  <c r="M340" i="1"/>
  <c r="L340" i="1"/>
  <c r="J340" i="1"/>
  <c r="T339" i="1"/>
  <c r="R339" i="1"/>
  <c r="Q339" i="1"/>
  <c r="T327" i="1" s="1"/>
  <c r="P339" i="1"/>
  <c r="O339" i="1"/>
  <c r="M339" i="1"/>
  <c r="K338" i="1"/>
  <c r="I338" i="1"/>
  <c r="H338" i="1"/>
  <c r="G338" i="1"/>
  <c r="F338" i="1"/>
  <c r="E338" i="1"/>
  <c r="D338" i="1"/>
  <c r="R337" i="1"/>
  <c r="Q337" i="1"/>
  <c r="P337" i="1"/>
  <c r="O337" i="1"/>
  <c r="M337" i="1"/>
  <c r="R336" i="1"/>
  <c r="Q336" i="1"/>
  <c r="P336" i="1"/>
  <c r="O336" i="1"/>
  <c r="M336" i="1"/>
  <c r="R335" i="1"/>
  <c r="Q335" i="1"/>
  <c r="T325" i="1" s="1"/>
  <c r="N335" i="1"/>
  <c r="O335" i="1" s="1"/>
  <c r="M335" i="1"/>
  <c r="L335" i="1"/>
  <c r="J335" i="1"/>
  <c r="R334" i="1"/>
  <c r="Q334" i="1"/>
  <c r="T324" i="1" s="1"/>
  <c r="N334" i="1"/>
  <c r="M334" i="1"/>
  <c r="L334" i="1"/>
  <c r="J334" i="1"/>
  <c r="R333" i="1"/>
  <c r="Q333" i="1"/>
  <c r="T323" i="1" s="1"/>
  <c r="P333" i="1"/>
  <c r="O333" i="1"/>
  <c r="CT333" i="1" s="1"/>
  <c r="CU333" i="1" s="1"/>
  <c r="M333" i="1"/>
  <c r="K332" i="1"/>
  <c r="I332" i="1"/>
  <c r="H332" i="1"/>
  <c r="G332" i="1"/>
  <c r="F332" i="1"/>
  <c r="E332" i="1"/>
  <c r="D332" i="1"/>
  <c r="N331" i="1"/>
  <c r="K331" i="1"/>
  <c r="I331" i="1"/>
  <c r="H331" i="1"/>
  <c r="G331" i="1"/>
  <c r="N330" i="1"/>
  <c r="K330" i="1"/>
  <c r="I330" i="1"/>
  <c r="H330" i="1"/>
  <c r="G330" i="1"/>
  <c r="H329" i="1"/>
  <c r="G329" i="1"/>
  <c r="K328" i="1"/>
  <c r="I328" i="1"/>
  <c r="H328" i="1"/>
  <c r="G328" i="1"/>
  <c r="N327" i="1"/>
  <c r="K327" i="1"/>
  <c r="I327" i="1"/>
  <c r="H327" i="1"/>
  <c r="G327" i="1"/>
  <c r="F326" i="1"/>
  <c r="E326" i="1"/>
  <c r="D326" i="1"/>
  <c r="R248" i="1"/>
  <c r="Q248" i="1"/>
  <c r="P248" i="1"/>
  <c r="O248" i="1"/>
  <c r="CT248" i="1" s="1"/>
  <c r="CU248" i="1" s="1"/>
  <c r="M248" i="1"/>
  <c r="L248" i="1"/>
  <c r="J248" i="1"/>
  <c r="R247" i="1"/>
  <c r="Q247" i="1"/>
  <c r="P247" i="1"/>
  <c r="O247" i="1"/>
  <c r="CJ247" i="1" s="1"/>
  <c r="M247" i="1"/>
  <c r="L247" i="1"/>
  <c r="J247" i="1"/>
  <c r="R246" i="1"/>
  <c r="Q246" i="1"/>
  <c r="P246" i="1"/>
  <c r="O246" i="1"/>
  <c r="CT246" i="1" s="1"/>
  <c r="CU246" i="1" s="1"/>
  <c r="M246" i="1"/>
  <c r="L246" i="1"/>
  <c r="J246" i="1"/>
  <c r="R245" i="1"/>
  <c r="Q245" i="1"/>
  <c r="N245" i="1"/>
  <c r="N243" i="1" s="1"/>
  <c r="M245" i="1"/>
  <c r="L245" i="1"/>
  <c r="J245" i="1"/>
  <c r="R244" i="1"/>
  <c r="Q244" i="1"/>
  <c r="P244" i="1"/>
  <c r="O244" i="1"/>
  <c r="CT244" i="1" s="1"/>
  <c r="CU244" i="1" s="1"/>
  <c r="M244" i="1"/>
  <c r="L244" i="1"/>
  <c r="J244" i="1"/>
  <c r="K243" i="1"/>
  <c r="I243" i="1"/>
  <c r="H243" i="1"/>
  <c r="G243" i="1"/>
  <c r="F243" i="1"/>
  <c r="E243" i="1"/>
  <c r="D243" i="1"/>
  <c r="R445" i="1" l="1"/>
  <c r="I439" i="1"/>
  <c r="I434" i="1" s="1"/>
  <c r="P476" i="1"/>
  <c r="N438" i="1"/>
  <c r="N437" i="1"/>
  <c r="M443" i="1"/>
  <c r="K437" i="1"/>
  <c r="M437" i="1" s="1"/>
  <c r="H552" i="1"/>
  <c r="N439" i="1"/>
  <c r="K439" i="1"/>
  <c r="H551" i="1"/>
  <c r="O708" i="1"/>
  <c r="O702" i="1" s="1"/>
  <c r="N702" i="1"/>
  <c r="P707" i="1"/>
  <c r="N701" i="1"/>
  <c r="P701" i="1" s="1"/>
  <c r="I551" i="1"/>
  <c r="G551" i="1"/>
  <c r="I550" i="1"/>
  <c r="G549" i="1"/>
  <c r="I552" i="1"/>
  <c r="I549" i="1"/>
  <c r="G552" i="1"/>
  <c r="H610" i="1"/>
  <c r="H549" i="1"/>
  <c r="G550" i="1"/>
  <c r="P512" i="1"/>
  <c r="H550" i="1"/>
  <c r="K549" i="1"/>
  <c r="L622" i="1"/>
  <c r="G613" i="1"/>
  <c r="O500" i="1"/>
  <c r="CJ500" i="1" s="1"/>
  <c r="Q449" i="1"/>
  <c r="T437" i="1" s="1"/>
  <c r="G609" i="1"/>
  <c r="M449" i="1"/>
  <c r="CJ457" i="1"/>
  <c r="P863" i="1"/>
  <c r="CT475" i="1"/>
  <c r="CU475" i="1" s="1"/>
  <c r="CJ483" i="1"/>
  <c r="CT467" i="1"/>
  <c r="CU467" i="1" s="1"/>
  <c r="R443" i="1"/>
  <c r="R512" i="1"/>
  <c r="CJ474" i="1"/>
  <c r="L449" i="1"/>
  <c r="CT457" i="1"/>
  <c r="CU457" i="1" s="1"/>
  <c r="T857" i="1"/>
  <c r="N620" i="1"/>
  <c r="P620" i="1" s="1"/>
  <c r="G862" i="1"/>
  <c r="G856" i="1" s="1"/>
  <c r="K859" i="1"/>
  <c r="K853" i="1" s="1"/>
  <c r="H855" i="1"/>
  <c r="M863" i="1"/>
  <c r="L863" i="1"/>
  <c r="J863" i="1"/>
  <c r="J470" i="1"/>
  <c r="H857" i="1"/>
  <c r="CT471" i="1"/>
  <c r="CU471" i="1" s="1"/>
  <c r="R441" i="1"/>
  <c r="G855" i="1"/>
  <c r="H859" i="1"/>
  <c r="K862" i="1"/>
  <c r="K856" i="1" s="1"/>
  <c r="K854" i="1"/>
  <c r="G611" i="1"/>
  <c r="O460" i="1"/>
  <c r="CT460" i="1" s="1"/>
  <c r="CU460" i="1" s="1"/>
  <c r="P524" i="1"/>
  <c r="O461" i="1"/>
  <c r="CJ461" i="1" s="1"/>
  <c r="CT524" i="1"/>
  <c r="CU524" i="1" s="1"/>
  <c r="R452" i="1"/>
  <c r="CJ476" i="1"/>
  <c r="T451" i="1"/>
  <c r="G434" i="1"/>
  <c r="N458" i="1"/>
  <c r="P458" i="1" s="1"/>
  <c r="T461" i="1"/>
  <c r="M452" i="1"/>
  <c r="P530" i="1"/>
  <c r="T862" i="1"/>
  <c r="H609" i="1"/>
  <c r="O494" i="1"/>
  <c r="CT494" i="1" s="1"/>
  <c r="CU494" i="1" s="1"/>
  <c r="Q518" i="1"/>
  <c r="R518" i="1"/>
  <c r="CT473" i="1"/>
  <c r="CU473" i="1" s="1"/>
  <c r="L518" i="1"/>
  <c r="G612" i="1"/>
  <c r="CT533" i="1"/>
  <c r="CU533" i="1" s="1"/>
  <c r="J458" i="1"/>
  <c r="O506" i="1"/>
  <c r="CT506" i="1" s="1"/>
  <c r="CU506" i="1" s="1"/>
  <c r="M448" i="1"/>
  <c r="Q448" i="1"/>
  <c r="T436" i="1" s="1"/>
  <c r="R449" i="1"/>
  <c r="T431" i="1"/>
  <c r="I553" i="1"/>
  <c r="K867" i="1"/>
  <c r="K876" i="1"/>
  <c r="M876" i="1" s="1"/>
  <c r="N16" i="1"/>
  <c r="O487" i="1"/>
  <c r="O482" i="1" s="1"/>
  <c r="K344" i="1"/>
  <c r="M344" i="1" s="1"/>
  <c r="O707" i="1"/>
  <c r="CT707" i="1" s="1"/>
  <c r="CU707" i="1" s="1"/>
  <c r="R639" i="1"/>
  <c r="CJ533" i="1"/>
  <c r="M445" i="1"/>
  <c r="Q558" i="1"/>
  <c r="T534" i="1" s="1"/>
  <c r="O589" i="1"/>
  <c r="CJ589" i="1" s="1"/>
  <c r="M869" i="1"/>
  <c r="J870" i="1"/>
  <c r="T873" i="1"/>
  <c r="J445" i="1"/>
  <c r="J443" i="1"/>
  <c r="N410" i="1"/>
  <c r="O410" i="1" s="1"/>
  <c r="CJ410" i="1" s="1"/>
  <c r="T448" i="1"/>
  <c r="CJ448" i="1"/>
  <c r="CT451" i="1"/>
  <c r="CU451" i="1" s="1"/>
  <c r="N586" i="1"/>
  <c r="J641" i="1"/>
  <c r="N668" i="1"/>
  <c r="P668" i="1" s="1"/>
  <c r="R703" i="1"/>
  <c r="N870" i="1"/>
  <c r="P870" i="1" s="1"/>
  <c r="N866" i="1"/>
  <c r="CJ451" i="1"/>
  <c r="O464" i="1"/>
  <c r="CJ464" i="1" s="1"/>
  <c r="N746" i="1"/>
  <c r="P746" i="1" s="1"/>
  <c r="H864" i="1"/>
  <c r="N446" i="1"/>
  <c r="P446" i="1" s="1"/>
  <c r="CT512" i="1"/>
  <c r="CU512" i="1" s="1"/>
  <c r="N876" i="1"/>
  <c r="P876" i="1" s="1"/>
  <c r="T518" i="1"/>
  <c r="P330" i="1"/>
  <c r="N566" i="1"/>
  <c r="P566" i="1" s="1"/>
  <c r="P593" i="1"/>
  <c r="CT595" i="1"/>
  <c r="CU595" i="1" s="1"/>
  <c r="H617" i="1"/>
  <c r="K612" i="1"/>
  <c r="M643" i="1"/>
  <c r="J656" i="1"/>
  <c r="N674" i="1"/>
  <c r="P674" i="1" s="1"/>
  <c r="P678" i="1"/>
  <c r="Q686" i="1"/>
  <c r="T674" i="1" s="1"/>
  <c r="J700" i="1"/>
  <c r="J702" i="1"/>
  <c r="I864" i="1"/>
  <c r="O869" i="1"/>
  <c r="CT869" i="1" s="1"/>
  <c r="CU869" i="1" s="1"/>
  <c r="L879" i="1"/>
  <c r="R485" i="1"/>
  <c r="CJ530" i="1"/>
  <c r="CJ478" i="1"/>
  <c r="CJ454" i="1"/>
  <c r="T440" i="1"/>
  <c r="CJ523" i="1"/>
  <c r="CT511" i="1"/>
  <c r="CU511" i="1" s="1"/>
  <c r="CJ511" i="1"/>
  <c r="CT488" i="1"/>
  <c r="CU488" i="1" s="1"/>
  <c r="CJ488" i="1"/>
  <c r="P488" i="1"/>
  <c r="M330" i="1"/>
  <c r="T575" i="1"/>
  <c r="H856" i="1"/>
  <c r="N865" i="1"/>
  <c r="N859" i="1" s="1"/>
  <c r="N867" i="1"/>
  <c r="T864" i="1"/>
  <c r="CT523" i="1"/>
  <c r="CU523" i="1" s="1"/>
  <c r="L448" i="1"/>
  <c r="K446" i="1"/>
  <c r="Q446" i="1" s="1"/>
  <c r="R448" i="1"/>
  <c r="K442" i="1"/>
  <c r="K436" i="1" s="1"/>
  <c r="T576" i="1"/>
  <c r="T577" i="1"/>
  <c r="N644" i="1"/>
  <c r="P644" i="1" s="1"/>
  <c r="T462" i="1"/>
  <c r="J442" i="1"/>
  <c r="L443" i="1"/>
  <c r="I440" i="1"/>
  <c r="P518" i="1"/>
  <c r="O449" i="1"/>
  <c r="CT455" i="1"/>
  <c r="CU455" i="1" s="1"/>
  <c r="O518" i="1"/>
  <c r="CJ518" i="1" s="1"/>
  <c r="M338" i="1"/>
  <c r="M559" i="1"/>
  <c r="N587" i="1"/>
  <c r="CT587" i="1" s="1"/>
  <c r="CU587" i="1" s="1"/>
  <c r="Q590" i="1"/>
  <c r="T572" i="1" s="1"/>
  <c r="M674" i="1"/>
  <c r="Q680" i="1"/>
  <c r="T668" i="1" s="1"/>
  <c r="N704" i="1"/>
  <c r="O704" i="1" s="1"/>
  <c r="CJ704" i="1" s="1"/>
  <c r="T859" i="1"/>
  <c r="L868" i="1"/>
  <c r="T863" i="1"/>
  <c r="CT466" i="1"/>
  <c r="CU466" i="1" s="1"/>
  <c r="CT448" i="1"/>
  <c r="CU448" i="1" s="1"/>
  <c r="L452" i="1"/>
  <c r="Q500" i="1"/>
  <c r="T488" i="1" s="1"/>
  <c r="M512" i="1"/>
  <c r="L512" i="1"/>
  <c r="J446" i="1"/>
  <c r="CJ455" i="1"/>
  <c r="CT486" i="1"/>
  <c r="CU486" i="1" s="1"/>
  <c r="CJ486" i="1"/>
  <c r="Q444" i="1"/>
  <c r="M470" i="1"/>
  <c r="L470" i="1"/>
  <c r="L464" i="1"/>
  <c r="M464" i="1"/>
  <c r="Q464" i="1"/>
  <c r="O441" i="1"/>
  <c r="O435" i="1" s="1"/>
  <c r="Q487" i="1"/>
  <c r="T475" i="1" s="1"/>
  <c r="Q445" i="1"/>
  <c r="H440" i="1"/>
  <c r="J435" i="1"/>
  <c r="Q441" i="1"/>
  <c r="CT484" i="1"/>
  <c r="CU484" i="1" s="1"/>
  <c r="CJ442" i="1"/>
  <c r="P442" i="1"/>
  <c r="CT442" i="1"/>
  <c r="CU442" i="1" s="1"/>
  <c r="Q470" i="1"/>
  <c r="T446" i="1" s="1"/>
  <c r="R464" i="1"/>
  <c r="L445" i="1"/>
  <c r="P470" i="1"/>
  <c r="R438" i="1"/>
  <c r="M438" i="1"/>
  <c r="CT462" i="1"/>
  <c r="CU462" i="1" s="1"/>
  <c r="CJ462" i="1"/>
  <c r="R435" i="1"/>
  <c r="M435" i="1"/>
  <c r="CT463" i="1"/>
  <c r="CU463" i="1" s="1"/>
  <c r="CJ463" i="1"/>
  <c r="CJ487" i="1"/>
  <c r="J482" i="1"/>
  <c r="CJ485" i="1"/>
  <c r="P485" i="1"/>
  <c r="CT485" i="1"/>
  <c r="CU485" i="1" s="1"/>
  <c r="M487" i="1"/>
  <c r="L487" i="1"/>
  <c r="L485" i="1"/>
  <c r="M485" i="1"/>
  <c r="Q485" i="1"/>
  <c r="T473" i="1" s="1"/>
  <c r="K482" i="1"/>
  <c r="R482" i="1" s="1"/>
  <c r="N482" i="1"/>
  <c r="CT478" i="1"/>
  <c r="CU478" i="1" s="1"/>
  <c r="CJ459" i="1"/>
  <c r="Q443" i="1"/>
  <c r="CT454" i="1"/>
  <c r="CU454" i="1" s="1"/>
  <c r="T459" i="1"/>
  <c r="M461" i="1"/>
  <c r="K458" i="1"/>
  <c r="Q458" i="1" s="1"/>
  <c r="L461" i="1"/>
  <c r="CT447" i="1"/>
  <c r="CU447" i="1" s="1"/>
  <c r="Q461" i="1"/>
  <c r="CJ445" i="1"/>
  <c r="P445" i="1"/>
  <c r="CT445" i="1"/>
  <c r="CU445" i="1" s="1"/>
  <c r="T464" i="1"/>
  <c r="T452" i="1"/>
  <c r="P452" i="1"/>
  <c r="O452" i="1"/>
  <c r="CT452" i="1" s="1"/>
  <c r="CU452" i="1" s="1"/>
  <c r="R470" i="1"/>
  <c r="P443" i="1"/>
  <c r="R500" i="1"/>
  <c r="M500" i="1"/>
  <c r="L500" i="1"/>
  <c r="R494" i="1"/>
  <c r="M494" i="1"/>
  <c r="T482" i="1"/>
  <c r="L494" i="1"/>
  <c r="CT472" i="1"/>
  <c r="CU472" i="1" s="1"/>
  <c r="CJ472" i="1"/>
  <c r="O450" i="1"/>
  <c r="CJ456" i="1"/>
  <c r="O470" i="1"/>
  <c r="CT470" i="1" s="1"/>
  <c r="CU470" i="1" s="1"/>
  <c r="P444" i="1"/>
  <c r="N440" i="1"/>
  <c r="P441" i="1"/>
  <c r="CT459" i="1"/>
  <c r="CU459" i="1" s="1"/>
  <c r="K650" i="1"/>
  <c r="M650" i="1" s="1"/>
  <c r="M327" i="1"/>
  <c r="N555" i="1"/>
  <c r="N549" i="1" s="1"/>
  <c r="M566" i="1"/>
  <c r="M586" i="1"/>
  <c r="J668" i="1"/>
  <c r="P671" i="1"/>
  <c r="J703" i="1"/>
  <c r="CT747" i="1"/>
  <c r="CU747" i="1" s="1"/>
  <c r="CT750" i="1"/>
  <c r="CU750" i="1" s="1"/>
  <c r="P751" i="1"/>
  <c r="G864" i="1"/>
  <c r="M870" i="1"/>
  <c r="M879" i="1"/>
  <c r="N632" i="1"/>
  <c r="P632" i="1" s="1"/>
  <c r="T860" i="1"/>
  <c r="T574" i="1"/>
  <c r="L578" i="1"/>
  <c r="R588" i="1"/>
  <c r="CV590" i="1"/>
  <c r="CJ651" i="1"/>
  <c r="I698" i="1"/>
  <c r="M746" i="1"/>
  <c r="P747" i="1"/>
  <c r="CT748" i="1"/>
  <c r="CU748" i="1" s="1"/>
  <c r="M857" i="1"/>
  <c r="J865" i="1"/>
  <c r="L866" i="1"/>
  <c r="CJ875" i="1"/>
  <c r="J876" i="1"/>
  <c r="CT880" i="1"/>
  <c r="CU880" i="1" s="1"/>
  <c r="M331" i="1"/>
  <c r="P341" i="1"/>
  <c r="CJ341" i="1"/>
  <c r="Q347" i="1"/>
  <c r="T335" i="1" s="1"/>
  <c r="N557" i="1"/>
  <c r="O558" i="1"/>
  <c r="P568" i="1"/>
  <c r="N640" i="1"/>
  <c r="P640" i="1" s="1"/>
  <c r="L644" i="1"/>
  <c r="P676" i="1"/>
  <c r="L692" i="1"/>
  <c r="H698" i="1"/>
  <c r="L865" i="1"/>
  <c r="M868" i="1"/>
  <c r="L869" i="1"/>
  <c r="P879" i="1"/>
  <c r="N856" i="1"/>
  <c r="M865" i="1"/>
  <c r="M866" i="1"/>
  <c r="J867" i="1"/>
  <c r="J868" i="1"/>
  <c r="J866" i="1"/>
  <c r="J869" i="1"/>
  <c r="CJ879" i="1"/>
  <c r="CT879" i="1"/>
  <c r="CU879" i="1" s="1"/>
  <c r="O871" i="1"/>
  <c r="CT871" i="1" s="1"/>
  <c r="CU871" i="1" s="1"/>
  <c r="O873" i="1"/>
  <c r="O867" i="1" s="1"/>
  <c r="O861" i="1" s="1"/>
  <c r="CJ874" i="1"/>
  <c r="O868" i="1"/>
  <c r="O862" i="1" s="1"/>
  <c r="L870" i="1"/>
  <c r="P871" i="1"/>
  <c r="P872" i="1"/>
  <c r="P873" i="1"/>
  <c r="O877" i="1"/>
  <c r="O878" i="1"/>
  <c r="CT878" i="1" s="1"/>
  <c r="CU878" i="1" s="1"/>
  <c r="CJ881" i="1"/>
  <c r="O872" i="1"/>
  <c r="O866" i="1" s="1"/>
  <c r="O860" i="1" s="1"/>
  <c r="P868" i="1"/>
  <c r="P869" i="1"/>
  <c r="P877" i="1"/>
  <c r="P878" i="1"/>
  <c r="P335" i="1"/>
  <c r="R578" i="1"/>
  <c r="M587" i="1"/>
  <c r="O658" i="1"/>
  <c r="CJ658" i="1" s="1"/>
  <c r="J701" i="1"/>
  <c r="R702" i="1"/>
  <c r="T740" i="1"/>
  <c r="CT749" i="1"/>
  <c r="CU749" i="1" s="1"/>
  <c r="CJ627" i="1"/>
  <c r="G326" i="1"/>
  <c r="J243" i="1"/>
  <c r="P327" i="1"/>
  <c r="O555" i="1"/>
  <c r="Q626" i="1"/>
  <c r="T614" i="1" s="1"/>
  <c r="J639" i="1"/>
  <c r="P647" i="1"/>
  <c r="O648" i="1"/>
  <c r="CJ648" i="1" s="1"/>
  <c r="R653" i="1"/>
  <c r="P658" i="1"/>
  <c r="Q692" i="1"/>
  <c r="T680" i="1" s="1"/>
  <c r="R699" i="1"/>
  <c r="R701" i="1"/>
  <c r="Q704" i="1"/>
  <c r="T692" i="1" s="1"/>
  <c r="L332" i="1"/>
  <c r="P412" i="1"/>
  <c r="CT413" i="1"/>
  <c r="CU413" i="1" s="1"/>
  <c r="R555" i="1"/>
  <c r="K619" i="1"/>
  <c r="K613" i="1" s="1"/>
  <c r="R626" i="1"/>
  <c r="I638" i="1"/>
  <c r="P672" i="1"/>
  <c r="L686" i="1"/>
  <c r="N642" i="1"/>
  <c r="P642" i="1" s="1"/>
  <c r="J699" i="1"/>
  <c r="R700" i="1"/>
  <c r="J704" i="1"/>
  <c r="L746" i="1"/>
  <c r="CJ751" i="1"/>
  <c r="J746" i="1"/>
  <c r="O334" i="1"/>
  <c r="CJ334" i="1" s="1"/>
  <c r="N332" i="1"/>
  <c r="O332" i="1" s="1"/>
  <c r="CJ332" i="1" s="1"/>
  <c r="R623" i="1"/>
  <c r="Q623" i="1"/>
  <c r="T611" i="1" s="1"/>
  <c r="M623" i="1"/>
  <c r="L623" i="1"/>
  <c r="P624" i="1"/>
  <c r="O624" i="1"/>
  <c r="CT624" i="1" s="1"/>
  <c r="CU624" i="1" s="1"/>
  <c r="P652" i="1"/>
  <c r="O652" i="1"/>
  <c r="CT652" i="1" s="1"/>
  <c r="CU652" i="1" s="1"/>
  <c r="L327" i="1"/>
  <c r="L589" i="1"/>
  <c r="H553" i="1"/>
  <c r="K620" i="1"/>
  <c r="R620" i="1" s="1"/>
  <c r="M639" i="1"/>
  <c r="K615" i="1"/>
  <c r="K609" i="1" s="1"/>
  <c r="L642" i="1"/>
  <c r="H618" i="1"/>
  <c r="Q642" i="1"/>
  <c r="T630" i="1" s="1"/>
  <c r="CT646" i="1"/>
  <c r="CU646" i="1" s="1"/>
  <c r="CJ646" i="1"/>
  <c r="P646" i="1"/>
  <c r="R674" i="1"/>
  <c r="CT697" i="1"/>
  <c r="CU697" i="1" s="1"/>
  <c r="CJ621" i="1"/>
  <c r="CT621" i="1"/>
  <c r="CU621" i="1" s="1"/>
  <c r="J642" i="1"/>
  <c r="I618" i="1"/>
  <c r="R618" i="1" s="1"/>
  <c r="Q644" i="1"/>
  <c r="T632" i="1" s="1"/>
  <c r="L243" i="1"/>
  <c r="R562" i="1"/>
  <c r="M562" i="1"/>
  <c r="K556" i="1"/>
  <c r="M556" i="1" s="1"/>
  <c r="L562" i="1"/>
  <c r="CJ582" i="1"/>
  <c r="CT583" i="1"/>
  <c r="CU583" i="1" s="1"/>
  <c r="P630" i="1"/>
  <c r="CT631" i="1"/>
  <c r="CU631" i="1" s="1"/>
  <c r="CJ631" i="1"/>
  <c r="L635" i="1"/>
  <c r="Q635" i="1"/>
  <c r="T623" i="1" s="1"/>
  <c r="K632" i="1"/>
  <c r="Q632" i="1" s="1"/>
  <c r="T620" i="1" s="1"/>
  <c r="CJ637" i="1"/>
  <c r="CT637" i="1"/>
  <c r="CU637" i="1" s="1"/>
  <c r="G638" i="1"/>
  <c r="G616" i="1"/>
  <c r="N641" i="1"/>
  <c r="P641" i="1" s="1"/>
  <c r="M642" i="1"/>
  <c r="L643" i="1"/>
  <c r="H619" i="1"/>
  <c r="Q643" i="1"/>
  <c r="T631" i="1" s="1"/>
  <c r="J644" i="1"/>
  <c r="L662" i="1"/>
  <c r="CT691" i="1"/>
  <c r="CU691" i="1" s="1"/>
  <c r="G554" i="1"/>
  <c r="O574" i="1"/>
  <c r="CJ574" i="1" s="1"/>
  <c r="N572" i="1"/>
  <c r="P572" i="1" s="1"/>
  <c r="I584" i="1"/>
  <c r="G553" i="1"/>
  <c r="R622" i="1"/>
  <c r="M622" i="1"/>
  <c r="Q622" i="1"/>
  <c r="T610" i="1" s="1"/>
  <c r="O623" i="1"/>
  <c r="CT623" i="1" s="1"/>
  <c r="CU623" i="1" s="1"/>
  <c r="O629" i="1"/>
  <c r="CT629" i="1" s="1"/>
  <c r="CU629" i="1" s="1"/>
  <c r="N626" i="1"/>
  <c r="P626" i="1" s="1"/>
  <c r="P629" i="1"/>
  <c r="M635" i="1"/>
  <c r="H638" i="1"/>
  <c r="J643" i="1"/>
  <c r="I619" i="1"/>
  <c r="M644" i="1"/>
  <c r="P659" i="1"/>
  <c r="N656" i="1"/>
  <c r="P656" i="1" s="1"/>
  <c r="P660" i="1"/>
  <c r="O660" i="1"/>
  <c r="CT660" i="1" s="1"/>
  <c r="CU660" i="1" s="1"/>
  <c r="Q662" i="1"/>
  <c r="T650" i="1" s="1"/>
  <c r="P670" i="1"/>
  <c r="O670" i="1"/>
  <c r="CJ670" i="1" s="1"/>
  <c r="J680" i="1"/>
  <c r="CT687" i="1"/>
  <c r="CU687" i="1" s="1"/>
  <c r="M572" i="1"/>
  <c r="R589" i="1"/>
  <c r="M626" i="1"/>
  <c r="CJ675" i="1"/>
  <c r="CT677" i="1"/>
  <c r="CU677" i="1" s="1"/>
  <c r="CT678" i="1"/>
  <c r="CU678" i="1" s="1"/>
  <c r="CT679" i="1"/>
  <c r="CU679" i="1" s="1"/>
  <c r="L680" i="1"/>
  <c r="CJ685" i="1"/>
  <c r="M686" i="1"/>
  <c r="N692" i="1"/>
  <c r="P692" i="1" s="1"/>
  <c r="Q700" i="1"/>
  <c r="T688" i="1" s="1"/>
  <c r="Q702" i="1"/>
  <c r="T690" i="1" s="1"/>
  <c r="R704" i="1"/>
  <c r="CJ706" i="1"/>
  <c r="CJ709" i="1"/>
  <c r="M328" i="1"/>
  <c r="L330" i="1"/>
  <c r="Q332" i="1"/>
  <c r="T322" i="1" s="1"/>
  <c r="CJ342" i="1"/>
  <c r="I554" i="1"/>
  <c r="CJ573" i="1"/>
  <c r="N578" i="1"/>
  <c r="P578" i="1" s="1"/>
  <c r="K584" i="1"/>
  <c r="G584" i="1"/>
  <c r="M590" i="1"/>
  <c r="CT622" i="1"/>
  <c r="CU622" i="1" s="1"/>
  <c r="P628" i="1"/>
  <c r="L639" i="1"/>
  <c r="Q639" i="1"/>
  <c r="T627" i="1" s="1"/>
  <c r="O671" i="1"/>
  <c r="CJ671" i="1" s="1"/>
  <c r="P677" i="1"/>
  <c r="P684" i="1"/>
  <c r="O700" i="1"/>
  <c r="CT700" i="1" s="1"/>
  <c r="CU700" i="1" s="1"/>
  <c r="O703" i="1"/>
  <c r="CT703" i="1" s="1"/>
  <c r="CU703" i="1" s="1"/>
  <c r="P708" i="1"/>
  <c r="CT630" i="1"/>
  <c r="CU630" i="1" s="1"/>
  <c r="CJ630" i="1"/>
  <c r="CJ628" i="1"/>
  <c r="CT628" i="1"/>
  <c r="CU628" i="1" s="1"/>
  <c r="P635" i="1"/>
  <c r="O635" i="1"/>
  <c r="CJ635" i="1" s="1"/>
  <c r="R662" i="1"/>
  <c r="J662" i="1"/>
  <c r="L668" i="1"/>
  <c r="M668" i="1"/>
  <c r="R668" i="1"/>
  <c r="CJ676" i="1"/>
  <c r="O682" i="1"/>
  <c r="CJ682" i="1" s="1"/>
  <c r="P682" i="1"/>
  <c r="CJ633" i="1"/>
  <c r="P643" i="1"/>
  <c r="CJ645" i="1"/>
  <c r="CJ649" i="1"/>
  <c r="P666" i="1"/>
  <c r="Q668" i="1"/>
  <c r="T656" i="1" s="1"/>
  <c r="O681" i="1"/>
  <c r="CJ681" i="1" s="1"/>
  <c r="P681" i="1"/>
  <c r="I609" i="1"/>
  <c r="J626" i="1"/>
  <c r="Q634" i="1"/>
  <c r="T622" i="1" s="1"/>
  <c r="M634" i="1"/>
  <c r="L634" i="1"/>
  <c r="R642" i="1"/>
  <c r="R643" i="1"/>
  <c r="R644" i="1"/>
  <c r="CT647" i="1"/>
  <c r="CU647" i="1" s="1"/>
  <c r="J650" i="1"/>
  <c r="CT653" i="1"/>
  <c r="CU653" i="1" s="1"/>
  <c r="N650" i="1"/>
  <c r="O650" i="1" s="1"/>
  <c r="CJ653" i="1"/>
  <c r="P653" i="1"/>
  <c r="CT654" i="1"/>
  <c r="CU654" i="1" s="1"/>
  <c r="CJ654" i="1"/>
  <c r="P654" i="1"/>
  <c r="Q656" i="1"/>
  <c r="T644" i="1" s="1"/>
  <c r="M656" i="1"/>
  <c r="L656" i="1"/>
  <c r="CT659" i="1"/>
  <c r="CU659" i="1" s="1"/>
  <c r="N662" i="1"/>
  <c r="CT669" i="1"/>
  <c r="CU669" i="1" s="1"/>
  <c r="CJ669" i="1"/>
  <c r="N680" i="1"/>
  <c r="O680" i="1" s="1"/>
  <c r="O683" i="1"/>
  <c r="CT683" i="1" s="1"/>
  <c r="CU683" i="1" s="1"/>
  <c r="P683" i="1"/>
  <c r="CJ684" i="1"/>
  <c r="G698" i="1"/>
  <c r="L699" i="1"/>
  <c r="M699" i="1"/>
  <c r="K698" i="1"/>
  <c r="CT705" i="1"/>
  <c r="CU705" i="1" s="1"/>
  <c r="O699" i="1"/>
  <c r="CT699" i="1" s="1"/>
  <c r="CU699" i="1" s="1"/>
  <c r="P634" i="1"/>
  <c r="CT673" i="1"/>
  <c r="CU673" i="1" s="1"/>
  <c r="CJ673" i="1"/>
  <c r="M680" i="1"/>
  <c r="R680" i="1"/>
  <c r="M692" i="1"/>
  <c r="R692" i="1"/>
  <c r="L701" i="1"/>
  <c r="M701" i="1"/>
  <c r="CJ625" i="1"/>
  <c r="L626" i="1"/>
  <c r="O634" i="1"/>
  <c r="CJ634" i="1" s="1"/>
  <c r="P636" i="1"/>
  <c r="O636" i="1"/>
  <c r="CJ636" i="1" s="1"/>
  <c r="CT655" i="1"/>
  <c r="CU655" i="1" s="1"/>
  <c r="CJ655" i="1"/>
  <c r="CJ657" i="1"/>
  <c r="CT661" i="1"/>
  <c r="CU661" i="1" s="1"/>
  <c r="J692" i="1"/>
  <c r="O693" i="1"/>
  <c r="CJ693" i="1" s="1"/>
  <c r="P693" i="1"/>
  <c r="I610" i="1"/>
  <c r="I611" i="1"/>
  <c r="J615" i="1"/>
  <c r="J616" i="1"/>
  <c r="N619" i="1"/>
  <c r="J620" i="1"/>
  <c r="J632" i="1"/>
  <c r="N639" i="1"/>
  <c r="O639" i="1" s="1"/>
  <c r="J640" i="1"/>
  <c r="R652" i="1"/>
  <c r="Q652" i="1"/>
  <c r="T640" i="1" s="1"/>
  <c r="M652" i="1"/>
  <c r="K640" i="1"/>
  <c r="Q653" i="1"/>
  <c r="T641" i="1" s="1"/>
  <c r="M653" i="1"/>
  <c r="L653" i="1"/>
  <c r="K641" i="1"/>
  <c r="R656" i="1"/>
  <c r="M662" i="1"/>
  <c r="CJ663" i="1"/>
  <c r="CT663" i="1"/>
  <c r="CU663" i="1" s="1"/>
  <c r="O666" i="1"/>
  <c r="CT666" i="1" s="1"/>
  <c r="CU666" i="1" s="1"/>
  <c r="Q674" i="1"/>
  <c r="T662" i="1" s="1"/>
  <c r="L674" i="1"/>
  <c r="O694" i="1"/>
  <c r="CT694" i="1" s="1"/>
  <c r="CU694" i="1" s="1"/>
  <c r="P694" i="1"/>
  <c r="O695" i="1"/>
  <c r="CT695" i="1" s="1"/>
  <c r="CU695" i="1" s="1"/>
  <c r="P695" i="1"/>
  <c r="O696" i="1"/>
  <c r="CT696" i="1" s="1"/>
  <c r="CU696" i="1" s="1"/>
  <c r="P696" i="1"/>
  <c r="L703" i="1"/>
  <c r="M703" i="1"/>
  <c r="O643" i="1"/>
  <c r="CJ643" i="1" s="1"/>
  <c r="CJ664" i="1"/>
  <c r="P664" i="1"/>
  <c r="CT664" i="1"/>
  <c r="CU664" i="1" s="1"/>
  <c r="CJ667" i="1"/>
  <c r="CT667" i="1"/>
  <c r="CU667" i="1" s="1"/>
  <c r="CT672" i="1"/>
  <c r="CU672" i="1" s="1"/>
  <c r="Q699" i="1"/>
  <c r="T687" i="1" s="1"/>
  <c r="P699" i="1"/>
  <c r="Q701" i="1"/>
  <c r="T689" i="1" s="1"/>
  <c r="Q703" i="1"/>
  <c r="T691" i="1" s="1"/>
  <c r="P703" i="1"/>
  <c r="CJ665" i="1"/>
  <c r="P665" i="1"/>
  <c r="CT665" i="1"/>
  <c r="CU665" i="1" s="1"/>
  <c r="R686" i="1"/>
  <c r="J686" i="1"/>
  <c r="O688" i="1"/>
  <c r="CJ688" i="1" s="1"/>
  <c r="N686" i="1"/>
  <c r="P688" i="1"/>
  <c r="O689" i="1"/>
  <c r="CT689" i="1" s="1"/>
  <c r="CU689" i="1" s="1"/>
  <c r="P689" i="1"/>
  <c r="O690" i="1"/>
  <c r="CT690" i="1" s="1"/>
  <c r="CU690" i="1" s="1"/>
  <c r="P690" i="1"/>
  <c r="L700" i="1"/>
  <c r="M700" i="1"/>
  <c r="L702" i="1"/>
  <c r="M702" i="1"/>
  <c r="L704" i="1"/>
  <c r="M704" i="1"/>
  <c r="J674" i="1"/>
  <c r="Q327" i="1"/>
  <c r="M332" i="1"/>
  <c r="P334" i="1"/>
  <c r="N553" i="1"/>
  <c r="K557" i="1"/>
  <c r="N558" i="1"/>
  <c r="N552" i="1" s="1"/>
  <c r="Q562" i="1"/>
  <c r="T550" i="1" s="1"/>
  <c r="O563" i="1"/>
  <c r="O557" i="1" s="1"/>
  <c r="O551" i="1" s="1"/>
  <c r="CJ565" i="1"/>
  <c r="P569" i="1"/>
  <c r="R572" i="1"/>
  <c r="CT576" i="1"/>
  <c r="CU576" i="1" s="1"/>
  <c r="M578" i="1"/>
  <c r="CT579" i="1"/>
  <c r="CU579" i="1" s="1"/>
  <c r="O580" i="1"/>
  <c r="CT580" i="1" s="1"/>
  <c r="CU580" i="1" s="1"/>
  <c r="CJ581" i="1"/>
  <c r="R586" i="1"/>
  <c r="L587" i="1"/>
  <c r="M588" i="1"/>
  <c r="M589" i="1"/>
  <c r="N590" i="1"/>
  <c r="P590" i="1" s="1"/>
  <c r="P591" i="1"/>
  <c r="CJ592" i="1"/>
  <c r="CJ593" i="1"/>
  <c r="O243" i="1"/>
  <c r="CJ243" i="1" s="1"/>
  <c r="L328" i="1"/>
  <c r="CJ333" i="1"/>
  <c r="CT341" i="1"/>
  <c r="CU341" i="1" s="1"/>
  <c r="R347" i="1"/>
  <c r="CJ348" i="1"/>
  <c r="Q555" i="1"/>
  <c r="T531" i="1" s="1"/>
  <c r="N556" i="1"/>
  <c r="N560" i="1"/>
  <c r="P560" i="1" s="1"/>
  <c r="O562" i="1"/>
  <c r="CT562" i="1" s="1"/>
  <c r="CU562" i="1" s="1"/>
  <c r="L563" i="1"/>
  <c r="Q566" i="1"/>
  <c r="T554" i="1" s="1"/>
  <c r="CT567" i="1"/>
  <c r="CU567" i="1" s="1"/>
  <c r="CT570" i="1"/>
  <c r="CU570" i="1" s="1"/>
  <c r="L572" i="1"/>
  <c r="CJ575" i="1"/>
  <c r="P579" i="1"/>
  <c r="CJ579" i="1"/>
  <c r="R587" i="1"/>
  <c r="O588" i="1"/>
  <c r="CJ588" i="1" s="1"/>
  <c r="L590" i="1"/>
  <c r="CJ594" i="1"/>
  <c r="R243" i="1"/>
  <c r="Q328" i="1"/>
  <c r="Q330" i="1"/>
  <c r="T320" i="1" s="1"/>
  <c r="M347" i="1"/>
  <c r="R410" i="1"/>
  <c r="CT411" i="1"/>
  <c r="CU411" i="1" s="1"/>
  <c r="T551" i="1"/>
  <c r="K553" i="1"/>
  <c r="L555" i="1"/>
  <c r="Q559" i="1"/>
  <c r="T535" i="1" s="1"/>
  <c r="R559" i="1"/>
  <c r="P562" i="1"/>
  <c r="P585" i="1"/>
  <c r="Q585" i="1"/>
  <c r="P588" i="1"/>
  <c r="M558" i="1"/>
  <c r="L558" i="1"/>
  <c r="R558" i="1"/>
  <c r="J556" i="1"/>
  <c r="J557" i="1"/>
  <c r="J558" i="1"/>
  <c r="J559" i="1"/>
  <c r="R566" i="1"/>
  <c r="J566" i="1"/>
  <c r="CJ571" i="1"/>
  <c r="CT571" i="1"/>
  <c r="CU571" i="1" s="1"/>
  <c r="CJ577" i="1"/>
  <c r="CT577" i="1"/>
  <c r="CU577" i="1" s="1"/>
  <c r="Q588" i="1"/>
  <c r="P589" i="1"/>
  <c r="R590" i="1"/>
  <c r="J590" i="1"/>
  <c r="H554" i="1"/>
  <c r="O559" i="1"/>
  <c r="CJ561" i="1"/>
  <c r="CT561" i="1"/>
  <c r="CU561" i="1" s="1"/>
  <c r="Q572" i="1"/>
  <c r="T560" i="1" s="1"/>
  <c r="Q578" i="1"/>
  <c r="J578" i="1"/>
  <c r="R585" i="1"/>
  <c r="J585" i="1"/>
  <c r="L586" i="1"/>
  <c r="M555" i="1"/>
  <c r="L559" i="1"/>
  <c r="P559" i="1"/>
  <c r="L564" i="1"/>
  <c r="K560" i="1"/>
  <c r="R564" i="1"/>
  <c r="Q564" i="1"/>
  <c r="T552" i="1" s="1"/>
  <c r="M564" i="1"/>
  <c r="Q586" i="1"/>
  <c r="T568" i="1" s="1"/>
  <c r="H584" i="1"/>
  <c r="Q589" i="1"/>
  <c r="T571" i="1" s="1"/>
  <c r="J589" i="1"/>
  <c r="J555" i="1"/>
  <c r="J560" i="1"/>
  <c r="CJ564" i="1"/>
  <c r="CT568" i="1"/>
  <c r="CU568" i="1" s="1"/>
  <c r="CT569" i="1"/>
  <c r="CU569" i="1" s="1"/>
  <c r="M585" i="1"/>
  <c r="Q587" i="1"/>
  <c r="L588" i="1"/>
  <c r="R563" i="1"/>
  <c r="CT564" i="1"/>
  <c r="CU564" i="1" s="1"/>
  <c r="J572" i="1"/>
  <c r="J586" i="1"/>
  <c r="J587" i="1"/>
  <c r="J588" i="1"/>
  <c r="CT592" i="1"/>
  <c r="CU592" i="1" s="1"/>
  <c r="CT593" i="1"/>
  <c r="CU593" i="1" s="1"/>
  <c r="L566" i="1"/>
  <c r="L585" i="1"/>
  <c r="O591" i="1"/>
  <c r="CT591" i="1" s="1"/>
  <c r="CU591" i="1" s="1"/>
  <c r="M563" i="1"/>
  <c r="P564" i="1"/>
  <c r="P580" i="1"/>
  <c r="P592" i="1"/>
  <c r="CT412" i="1"/>
  <c r="CU412" i="1" s="1"/>
  <c r="CJ412" i="1"/>
  <c r="L410" i="1"/>
  <c r="M410" i="1"/>
  <c r="Q410" i="1"/>
  <c r="CJ415" i="1"/>
  <c r="J410" i="1"/>
  <c r="CJ414" i="1"/>
  <c r="CT337" i="1"/>
  <c r="CU337" i="1" s="1"/>
  <c r="O331" i="1"/>
  <c r="CJ337" i="1"/>
  <c r="N338" i="1"/>
  <c r="P340" i="1"/>
  <c r="N328" i="1"/>
  <c r="J329" i="1"/>
  <c r="R331" i="1"/>
  <c r="J331" i="1"/>
  <c r="J332" i="1"/>
  <c r="O330" i="1"/>
  <c r="CT336" i="1"/>
  <c r="CU336" i="1" s="1"/>
  <c r="L338" i="1"/>
  <c r="O340" i="1"/>
  <c r="CT345" i="1"/>
  <c r="CU345" i="1" s="1"/>
  <c r="CJ345" i="1"/>
  <c r="H326" i="1"/>
  <c r="R327" i="1"/>
  <c r="J327" i="1"/>
  <c r="R328" i="1"/>
  <c r="J328" i="1"/>
  <c r="R330" i="1"/>
  <c r="J330" i="1"/>
  <c r="P331" i="1"/>
  <c r="R332" i="1"/>
  <c r="CJ335" i="1"/>
  <c r="CJ336" i="1"/>
  <c r="Q338" i="1"/>
  <c r="T326" i="1" s="1"/>
  <c r="CT343" i="1"/>
  <c r="CU343" i="1" s="1"/>
  <c r="CJ343" i="1"/>
  <c r="N344" i="1"/>
  <c r="P346" i="1"/>
  <c r="I326" i="1"/>
  <c r="L331" i="1"/>
  <c r="Q331" i="1"/>
  <c r="T321" i="1" s="1"/>
  <c r="CT335" i="1"/>
  <c r="CU335" i="1" s="1"/>
  <c r="R338" i="1"/>
  <c r="CT339" i="1"/>
  <c r="CU339" i="1" s="1"/>
  <c r="O327" i="1"/>
  <c r="CJ339" i="1"/>
  <c r="O346" i="1"/>
  <c r="CT346" i="1" s="1"/>
  <c r="CU346" i="1" s="1"/>
  <c r="P347" i="1"/>
  <c r="O347" i="1"/>
  <c r="O329" i="1" s="1"/>
  <c r="N329" i="1"/>
  <c r="P329" i="1" s="1"/>
  <c r="CJ349" i="1"/>
  <c r="K329" i="1"/>
  <c r="Q329" i="1" s="1"/>
  <c r="J338" i="1"/>
  <c r="J344" i="1"/>
  <c r="M243" i="1"/>
  <c r="Q243" i="1"/>
  <c r="CJ244" i="1"/>
  <c r="P245" i="1"/>
  <c r="CT247" i="1"/>
  <c r="CU247" i="1" s="1"/>
  <c r="CJ246" i="1"/>
  <c r="CJ248" i="1"/>
  <c r="P243" i="1"/>
  <c r="O245" i="1"/>
  <c r="CJ245" i="1" s="1"/>
  <c r="CG166" i="1"/>
  <c r="R166" i="1"/>
  <c r="Q166" i="1"/>
  <c r="P166" i="1"/>
  <c r="O166" i="1"/>
  <c r="CT166" i="1" s="1"/>
  <c r="CU166" i="1" s="1"/>
  <c r="M166" i="1"/>
  <c r="L166" i="1"/>
  <c r="J166" i="1"/>
  <c r="CG165" i="1"/>
  <c r="R165" i="1"/>
  <c r="Q165" i="1"/>
  <c r="P165" i="1"/>
  <c r="O165" i="1"/>
  <c r="CT165" i="1" s="1"/>
  <c r="CU165" i="1" s="1"/>
  <c r="M165" i="1"/>
  <c r="L165" i="1"/>
  <c r="J165" i="1"/>
  <c r="CG164" i="1"/>
  <c r="R164" i="1"/>
  <c r="Q164" i="1"/>
  <c r="P164" i="1"/>
  <c r="O164" i="1"/>
  <c r="CJ164" i="1" s="1"/>
  <c r="M164" i="1"/>
  <c r="L164" i="1"/>
  <c r="J164" i="1"/>
  <c r="CG163" i="1"/>
  <c r="R163" i="1"/>
  <c r="Q163" i="1"/>
  <c r="N163" i="1"/>
  <c r="O163" i="1" s="1"/>
  <c r="CT163" i="1" s="1"/>
  <c r="CU163" i="1" s="1"/>
  <c r="M163" i="1"/>
  <c r="L163" i="1"/>
  <c r="J163" i="1"/>
  <c r="CG162" i="1"/>
  <c r="R162" i="1"/>
  <c r="Q162" i="1"/>
  <c r="P162" i="1"/>
  <c r="O162" i="1"/>
  <c r="CJ162" i="1" s="1"/>
  <c r="M162" i="1"/>
  <c r="L162" i="1"/>
  <c r="J162" i="1"/>
  <c r="K161" i="1"/>
  <c r="I161" i="1"/>
  <c r="H161" i="1"/>
  <c r="G161" i="1"/>
  <c r="F161" i="1"/>
  <c r="E161" i="1"/>
  <c r="D161" i="1"/>
  <c r="CG160" i="1"/>
  <c r="R160" i="1"/>
  <c r="Q160" i="1"/>
  <c r="P160" i="1"/>
  <c r="O160" i="1"/>
  <c r="CT160" i="1" s="1"/>
  <c r="CU160" i="1" s="1"/>
  <c r="M160" i="1"/>
  <c r="L160" i="1"/>
  <c r="J160" i="1"/>
  <c r="CG159" i="1"/>
  <c r="R159" i="1"/>
  <c r="Q159" i="1"/>
  <c r="P159" i="1"/>
  <c r="O159" i="1"/>
  <c r="M159" i="1"/>
  <c r="L159" i="1"/>
  <c r="J159" i="1"/>
  <c r="CG158" i="1"/>
  <c r="R158" i="1"/>
  <c r="Q158" i="1"/>
  <c r="P158" i="1"/>
  <c r="O158" i="1"/>
  <c r="M158" i="1"/>
  <c r="L158" i="1"/>
  <c r="J158" i="1"/>
  <c r="CG157" i="1"/>
  <c r="R157" i="1"/>
  <c r="Q157" i="1"/>
  <c r="N157" i="1"/>
  <c r="N151" i="1" s="1"/>
  <c r="M157" i="1"/>
  <c r="L157" i="1"/>
  <c r="J157" i="1"/>
  <c r="CG156" i="1"/>
  <c r="R156" i="1"/>
  <c r="Q156" i="1"/>
  <c r="N156" i="1"/>
  <c r="N150" i="1" s="1"/>
  <c r="M156" i="1"/>
  <c r="L156" i="1"/>
  <c r="J156" i="1"/>
  <c r="K155" i="1"/>
  <c r="I155" i="1"/>
  <c r="H155" i="1"/>
  <c r="G155" i="1"/>
  <c r="F155" i="1"/>
  <c r="E155" i="1"/>
  <c r="D155" i="1"/>
  <c r="CG196" i="1"/>
  <c r="R196" i="1"/>
  <c r="Q196" i="1"/>
  <c r="P196" i="1"/>
  <c r="O196" i="1"/>
  <c r="CT196" i="1" s="1"/>
  <c r="CU196" i="1" s="1"/>
  <c r="M196" i="1"/>
  <c r="L196" i="1"/>
  <c r="J196" i="1"/>
  <c r="CG195" i="1"/>
  <c r="R195" i="1"/>
  <c r="Q195" i="1"/>
  <c r="P195" i="1"/>
  <c r="O195" i="1"/>
  <c r="CT195" i="1" s="1"/>
  <c r="CU195" i="1" s="1"/>
  <c r="M195" i="1"/>
  <c r="L195" i="1"/>
  <c r="J195" i="1"/>
  <c r="CG194" i="1"/>
  <c r="R194" i="1"/>
  <c r="Q194" i="1"/>
  <c r="P194" i="1"/>
  <c r="O194" i="1"/>
  <c r="CJ194" i="1" s="1"/>
  <c r="M194" i="1"/>
  <c r="L194" i="1"/>
  <c r="J194" i="1"/>
  <c r="CG193" i="1"/>
  <c r="R193" i="1"/>
  <c r="Q193" i="1"/>
  <c r="N193" i="1"/>
  <c r="O193" i="1" s="1"/>
  <c r="CT193" i="1" s="1"/>
  <c r="CU193" i="1" s="1"/>
  <c r="M193" i="1"/>
  <c r="L193" i="1"/>
  <c r="J193" i="1"/>
  <c r="CG192" i="1"/>
  <c r="R192" i="1"/>
  <c r="Q192" i="1"/>
  <c r="P192" i="1"/>
  <c r="O192" i="1"/>
  <c r="CJ192" i="1" s="1"/>
  <c r="M192" i="1"/>
  <c r="L192" i="1"/>
  <c r="J192" i="1"/>
  <c r="K191" i="1"/>
  <c r="I191" i="1"/>
  <c r="H191" i="1"/>
  <c r="G191" i="1"/>
  <c r="CJ158" i="1" l="1"/>
  <c r="CT159" i="1"/>
  <c r="CU159" i="1" s="1"/>
  <c r="T543" i="1"/>
  <c r="CJ708" i="1"/>
  <c r="CT708" i="1"/>
  <c r="CU708" i="1" s="1"/>
  <c r="CT702" i="1"/>
  <c r="CU702" i="1" s="1"/>
  <c r="T547" i="1"/>
  <c r="O439" i="1"/>
  <c r="CT439" i="1" s="1"/>
  <c r="CU439" i="1" s="1"/>
  <c r="T546" i="1"/>
  <c r="O436" i="1"/>
  <c r="CJ436" i="1" s="1"/>
  <c r="P857" i="1"/>
  <c r="P410" i="1"/>
  <c r="O552" i="1"/>
  <c r="CJ552" i="1" s="1"/>
  <c r="R557" i="1"/>
  <c r="K551" i="1"/>
  <c r="P556" i="1"/>
  <c r="N550" i="1"/>
  <c r="P550" i="1" s="1"/>
  <c r="M862" i="1"/>
  <c r="H611" i="1"/>
  <c r="J611" i="1" s="1"/>
  <c r="H613" i="1"/>
  <c r="H612" i="1"/>
  <c r="Q612" i="1" s="1"/>
  <c r="P557" i="1"/>
  <c r="N551" i="1"/>
  <c r="P551" i="1" s="1"/>
  <c r="K550" i="1"/>
  <c r="L550" i="1" s="1"/>
  <c r="J550" i="1"/>
  <c r="R437" i="1"/>
  <c r="CT500" i="1"/>
  <c r="CU500" i="1" s="1"/>
  <c r="CJ460" i="1"/>
  <c r="P704" i="1"/>
  <c r="H853" i="1"/>
  <c r="O620" i="1"/>
  <c r="CJ620" i="1" s="1"/>
  <c r="T851" i="1"/>
  <c r="P867" i="1"/>
  <c r="N861" i="1"/>
  <c r="P861" i="1" s="1"/>
  <c r="L867" i="1"/>
  <c r="K861" i="1"/>
  <c r="L861" i="1" s="1"/>
  <c r="P866" i="1"/>
  <c r="N860" i="1"/>
  <c r="P860" i="1" s="1"/>
  <c r="I612" i="1"/>
  <c r="R612" i="1" s="1"/>
  <c r="CT557" i="1"/>
  <c r="CU557" i="1" s="1"/>
  <c r="L615" i="1"/>
  <c r="M615" i="1"/>
  <c r="L857" i="1"/>
  <c r="P702" i="1"/>
  <c r="Q609" i="1"/>
  <c r="T597" i="1" s="1"/>
  <c r="L609" i="1"/>
  <c r="CJ748" i="1"/>
  <c r="CJ494" i="1"/>
  <c r="CJ506" i="1"/>
  <c r="CT461" i="1"/>
  <c r="CU461" i="1" s="1"/>
  <c r="J857" i="1"/>
  <c r="T318" i="1"/>
  <c r="CT487" i="1"/>
  <c r="CU487" i="1" s="1"/>
  <c r="Q437" i="1"/>
  <c r="T319" i="1"/>
  <c r="T317" i="1"/>
  <c r="CJ702" i="1"/>
  <c r="P587" i="1"/>
  <c r="CJ587" i="1"/>
  <c r="O644" i="1"/>
  <c r="CT644" i="1" s="1"/>
  <c r="CU644" i="1" s="1"/>
  <c r="M619" i="1"/>
  <c r="M860" i="1"/>
  <c r="N584" i="1"/>
  <c r="P584" i="1" s="1"/>
  <c r="I854" i="1"/>
  <c r="G858" i="1"/>
  <c r="T853" i="1"/>
  <c r="M618" i="1"/>
  <c r="L859" i="1"/>
  <c r="O854" i="1"/>
  <c r="L856" i="1"/>
  <c r="J860" i="1"/>
  <c r="CJ869" i="1"/>
  <c r="O863" i="1"/>
  <c r="CT334" i="1"/>
  <c r="CU334" i="1" s="1"/>
  <c r="CT586" i="1"/>
  <c r="CU586" i="1" s="1"/>
  <c r="J440" i="1"/>
  <c r="L876" i="1"/>
  <c r="T870" i="1"/>
  <c r="Q344" i="1"/>
  <c r="T332" i="1" s="1"/>
  <c r="O458" i="1"/>
  <c r="CT458" i="1" s="1"/>
  <c r="CU458" i="1" s="1"/>
  <c r="O668" i="1"/>
  <c r="CJ668" i="1" s="1"/>
  <c r="P586" i="1"/>
  <c r="P552" i="1"/>
  <c r="J618" i="1"/>
  <c r="Q650" i="1"/>
  <c r="T638" i="1" s="1"/>
  <c r="J553" i="1"/>
  <c r="CJ586" i="1"/>
  <c r="O642" i="1"/>
  <c r="CJ642" i="1" s="1"/>
  <c r="Q439" i="1"/>
  <c r="R344" i="1"/>
  <c r="N161" i="1"/>
  <c r="O161" i="1" s="1"/>
  <c r="CJ161" i="1" s="1"/>
  <c r="R650" i="1"/>
  <c r="O640" i="1"/>
  <c r="CT640" i="1" s="1"/>
  <c r="CU640" i="1" s="1"/>
  <c r="O641" i="1"/>
  <c r="CJ641" i="1" s="1"/>
  <c r="CJ555" i="1"/>
  <c r="L344" i="1"/>
  <c r="CJ441" i="1"/>
  <c r="O566" i="1"/>
  <c r="CT566" i="1" s="1"/>
  <c r="CU566" i="1" s="1"/>
  <c r="P555" i="1"/>
  <c r="CJ750" i="1"/>
  <c r="CT555" i="1"/>
  <c r="CU555" i="1" s="1"/>
  <c r="K864" i="1"/>
  <c r="J638" i="1"/>
  <c r="Q698" i="1"/>
  <c r="T686" i="1" s="1"/>
  <c r="O701" i="1"/>
  <c r="CT701" i="1" s="1"/>
  <c r="CU701" i="1" s="1"/>
  <c r="T861" i="1"/>
  <c r="J864" i="1"/>
  <c r="N698" i="1"/>
  <c r="P698" i="1" s="1"/>
  <c r="CJ707" i="1"/>
  <c r="H858" i="1"/>
  <c r="P553" i="1"/>
  <c r="CT589" i="1"/>
  <c r="CU589" i="1" s="1"/>
  <c r="CJ558" i="1"/>
  <c r="M867" i="1"/>
  <c r="N191" i="1"/>
  <c r="O191" i="1" s="1"/>
  <c r="CJ191" i="1" s="1"/>
  <c r="T428" i="1"/>
  <c r="CJ703" i="1"/>
  <c r="Q618" i="1"/>
  <c r="T606" i="1" s="1"/>
  <c r="Q615" i="1"/>
  <c r="T603" i="1" s="1"/>
  <c r="Q619" i="1"/>
  <c r="T607" i="1" s="1"/>
  <c r="CT464" i="1"/>
  <c r="CU464" i="1" s="1"/>
  <c r="CT635" i="1"/>
  <c r="CU635" i="1" s="1"/>
  <c r="CJ652" i="1"/>
  <c r="M191" i="1"/>
  <c r="Q553" i="1"/>
  <c r="T529" i="1" s="1"/>
  <c r="L650" i="1"/>
  <c r="CJ700" i="1"/>
  <c r="R584" i="1"/>
  <c r="L442" i="1"/>
  <c r="Q436" i="1"/>
  <c r="T570" i="1"/>
  <c r="R632" i="1"/>
  <c r="CJ452" i="1"/>
  <c r="N864" i="1"/>
  <c r="P864" i="1" s="1"/>
  <c r="CG191" i="1"/>
  <c r="I613" i="1"/>
  <c r="M613" i="1" s="1"/>
  <c r="CT693" i="1"/>
  <c r="CU693" i="1" s="1"/>
  <c r="O656" i="1"/>
  <c r="CT656" i="1" s="1"/>
  <c r="CU656" i="1" s="1"/>
  <c r="O632" i="1"/>
  <c r="CJ632" i="1" s="1"/>
  <c r="CT704" i="1"/>
  <c r="CU704" i="1" s="1"/>
  <c r="CT558" i="1"/>
  <c r="CU558" i="1" s="1"/>
  <c r="Q442" i="1"/>
  <c r="J439" i="1"/>
  <c r="N155" i="1"/>
  <c r="P155" i="1" s="1"/>
  <c r="P558" i="1"/>
  <c r="M632" i="1"/>
  <c r="J437" i="1"/>
  <c r="Q482" i="1"/>
  <c r="T470" i="1" s="1"/>
  <c r="M442" i="1"/>
  <c r="P859" i="1"/>
  <c r="O443" i="1"/>
  <c r="O437" i="1" s="1"/>
  <c r="CJ449" i="1"/>
  <c r="CT449" i="1"/>
  <c r="CU449" i="1" s="1"/>
  <c r="N617" i="1"/>
  <c r="N611" i="1" s="1"/>
  <c r="P862" i="1"/>
  <c r="T458" i="1"/>
  <c r="J436" i="1"/>
  <c r="L446" i="1"/>
  <c r="T434" i="1"/>
  <c r="R446" i="1"/>
  <c r="M446" i="1"/>
  <c r="L553" i="1"/>
  <c r="R556" i="1"/>
  <c r="CT670" i="1"/>
  <c r="CU670" i="1" s="1"/>
  <c r="O674" i="1"/>
  <c r="CJ674" i="1" s="1"/>
  <c r="O619" i="1"/>
  <c r="CJ619" i="1" s="1"/>
  <c r="J617" i="1"/>
  <c r="L619" i="1"/>
  <c r="CJ629" i="1"/>
  <c r="M584" i="1"/>
  <c r="R619" i="1"/>
  <c r="CJ749" i="1"/>
  <c r="L862" i="1"/>
  <c r="T850" i="1"/>
  <c r="P865" i="1"/>
  <c r="T856" i="1"/>
  <c r="CJ470" i="1"/>
  <c r="CT518" i="1"/>
  <c r="CU518" i="1" s="1"/>
  <c r="J584" i="1"/>
  <c r="L556" i="1"/>
  <c r="Q556" i="1"/>
  <c r="T544" i="1" s="1"/>
  <c r="J619" i="1"/>
  <c r="L618" i="1"/>
  <c r="L632" i="1"/>
  <c r="Q620" i="1"/>
  <c r="T608" i="1" s="1"/>
  <c r="G548" i="1"/>
  <c r="CT658" i="1"/>
  <c r="CU658" i="1" s="1"/>
  <c r="L860" i="1"/>
  <c r="K440" i="1"/>
  <c r="M440" i="1" s="1"/>
  <c r="R442" i="1"/>
  <c r="P439" i="1"/>
  <c r="Q438" i="1"/>
  <c r="L438" i="1"/>
  <c r="P438" i="1"/>
  <c r="M439" i="1"/>
  <c r="L439" i="1"/>
  <c r="M482" i="1"/>
  <c r="L482" i="1"/>
  <c r="J438" i="1"/>
  <c r="R439" i="1"/>
  <c r="P436" i="1"/>
  <c r="O444" i="1"/>
  <c r="O438" i="1" s="1"/>
  <c r="CT450" i="1"/>
  <c r="CU450" i="1" s="1"/>
  <c r="CJ450" i="1"/>
  <c r="CT435" i="1"/>
  <c r="CU435" i="1" s="1"/>
  <c r="CT441" i="1"/>
  <c r="CU441" i="1" s="1"/>
  <c r="P440" i="1"/>
  <c r="CT482" i="1"/>
  <c r="CU482" i="1" s="1"/>
  <c r="CJ482" i="1"/>
  <c r="P482" i="1"/>
  <c r="O446" i="1"/>
  <c r="Q435" i="1"/>
  <c r="L435" i="1"/>
  <c r="H434" i="1"/>
  <c r="N434" i="1"/>
  <c r="P435" i="1"/>
  <c r="P437" i="1"/>
  <c r="M458" i="1"/>
  <c r="L458" i="1"/>
  <c r="R458" i="1"/>
  <c r="L437" i="1"/>
  <c r="O572" i="1"/>
  <c r="CJ572" i="1" s="1"/>
  <c r="Q552" i="1"/>
  <c r="T528" i="1" s="1"/>
  <c r="J552" i="1"/>
  <c r="O590" i="1"/>
  <c r="CJ590" i="1" s="1"/>
  <c r="CJ747" i="1"/>
  <c r="CJ871" i="1"/>
  <c r="CJ866" i="1"/>
  <c r="R155" i="1"/>
  <c r="Q557" i="1"/>
  <c r="T533" i="1" s="1"/>
  <c r="N618" i="1"/>
  <c r="O618" i="1" s="1"/>
  <c r="N616" i="1"/>
  <c r="N610" i="1" s="1"/>
  <c r="O876" i="1"/>
  <c r="CT872" i="1"/>
  <c r="CU872" i="1" s="1"/>
  <c r="T854" i="1"/>
  <c r="H854" i="1"/>
  <c r="CT588" i="1"/>
  <c r="CU588" i="1" s="1"/>
  <c r="L557" i="1"/>
  <c r="K554" i="1"/>
  <c r="Q554" i="1" s="1"/>
  <c r="H548" i="1"/>
  <c r="CT648" i="1"/>
  <c r="CU648" i="1" s="1"/>
  <c r="CJ878" i="1"/>
  <c r="CT866" i="1"/>
  <c r="CU866" i="1" s="1"/>
  <c r="J698" i="1"/>
  <c r="CT867" i="1"/>
  <c r="CU867" i="1" s="1"/>
  <c r="CJ877" i="1"/>
  <c r="CT868" i="1"/>
  <c r="CU868" i="1" s="1"/>
  <c r="I853" i="1"/>
  <c r="J859" i="1"/>
  <c r="M859" i="1"/>
  <c r="I858" i="1"/>
  <c r="CJ872" i="1"/>
  <c r="I856" i="1"/>
  <c r="J862" i="1"/>
  <c r="I855" i="1"/>
  <c r="J861" i="1"/>
  <c r="CJ867" i="1"/>
  <c r="CJ868" i="1"/>
  <c r="CJ873" i="1"/>
  <c r="O865" i="1"/>
  <c r="O859" i="1" s="1"/>
  <c r="O870" i="1"/>
  <c r="CT873" i="1"/>
  <c r="CU873" i="1" s="1"/>
  <c r="CT877" i="1"/>
  <c r="CU877" i="1" s="1"/>
  <c r="P856" i="1"/>
  <c r="CJ683" i="1"/>
  <c r="CJ660" i="1"/>
  <c r="O746" i="1"/>
  <c r="R161" i="1"/>
  <c r="CJ690" i="1"/>
  <c r="J161" i="1"/>
  <c r="P332" i="1"/>
  <c r="CT410" i="1"/>
  <c r="CU410" i="1" s="1"/>
  <c r="CJ557" i="1"/>
  <c r="O578" i="1"/>
  <c r="CJ578" i="1" s="1"/>
  <c r="CT563" i="1"/>
  <c r="CU563" i="1" s="1"/>
  <c r="CJ689" i="1"/>
  <c r="CJ694" i="1"/>
  <c r="CJ623" i="1"/>
  <c r="H614" i="1"/>
  <c r="J155" i="1"/>
  <c r="M161" i="1"/>
  <c r="O328" i="1"/>
  <c r="CJ328" i="1" s="1"/>
  <c r="N554" i="1"/>
  <c r="P554" i="1" s="1"/>
  <c r="O556" i="1"/>
  <c r="CT243" i="1"/>
  <c r="CU243" i="1" s="1"/>
  <c r="CT634" i="1"/>
  <c r="CU634" i="1" s="1"/>
  <c r="M620" i="1"/>
  <c r="I614" i="1"/>
  <c r="CJ624" i="1"/>
  <c r="CT671" i="1"/>
  <c r="CU671" i="1" s="1"/>
  <c r="CG161" i="1"/>
  <c r="CT347" i="1"/>
  <c r="CU347" i="1" s="1"/>
  <c r="CJ347" i="1"/>
  <c r="CT332" i="1"/>
  <c r="CU332" i="1" s="1"/>
  <c r="CT574" i="1"/>
  <c r="CU574" i="1" s="1"/>
  <c r="O692" i="1"/>
  <c r="CJ692" i="1" s="1"/>
  <c r="L620" i="1"/>
  <c r="G610" i="1"/>
  <c r="G608" i="1" s="1"/>
  <c r="G614" i="1"/>
  <c r="O626" i="1"/>
  <c r="CJ626" i="1" s="1"/>
  <c r="R615" i="1"/>
  <c r="P686" i="1"/>
  <c r="CT636" i="1"/>
  <c r="CU636" i="1" s="1"/>
  <c r="P662" i="1"/>
  <c r="CT681" i="1"/>
  <c r="CU681" i="1" s="1"/>
  <c r="CJ666" i="1"/>
  <c r="CT682" i="1"/>
  <c r="CU682" i="1" s="1"/>
  <c r="CJ699" i="1"/>
  <c r="CJ695" i="1"/>
  <c r="L640" i="1"/>
  <c r="K638" i="1"/>
  <c r="M640" i="1"/>
  <c r="K616" i="1"/>
  <c r="Q640" i="1"/>
  <c r="T628" i="1" s="1"/>
  <c r="N613" i="1"/>
  <c r="P619" i="1"/>
  <c r="CT688" i="1"/>
  <c r="CU688" i="1" s="1"/>
  <c r="CT643" i="1"/>
  <c r="CU643" i="1" s="1"/>
  <c r="CJ680" i="1"/>
  <c r="P680" i="1"/>
  <c r="CT680" i="1"/>
  <c r="CU680" i="1" s="1"/>
  <c r="O662" i="1"/>
  <c r="CT662" i="1" s="1"/>
  <c r="CU662" i="1" s="1"/>
  <c r="CT650" i="1"/>
  <c r="CU650" i="1" s="1"/>
  <c r="CJ650" i="1"/>
  <c r="P650" i="1"/>
  <c r="R640" i="1"/>
  <c r="O686" i="1"/>
  <c r="CT686" i="1" s="1"/>
  <c r="CU686" i="1" s="1"/>
  <c r="J609" i="1"/>
  <c r="R609" i="1"/>
  <c r="L641" i="1"/>
  <c r="R641" i="1"/>
  <c r="Q641" i="1"/>
  <c r="T629" i="1" s="1"/>
  <c r="K617" i="1"/>
  <c r="M641" i="1"/>
  <c r="CJ696" i="1"/>
  <c r="CJ639" i="1"/>
  <c r="P639" i="1"/>
  <c r="N615" i="1"/>
  <c r="CT639" i="1"/>
  <c r="CU639" i="1" s="1"/>
  <c r="N638" i="1"/>
  <c r="J610" i="1"/>
  <c r="Q613" i="1"/>
  <c r="L698" i="1"/>
  <c r="M698" i="1"/>
  <c r="R698" i="1"/>
  <c r="M609" i="1"/>
  <c r="P156" i="1"/>
  <c r="P157" i="1"/>
  <c r="CT158" i="1"/>
  <c r="CU158" i="1" s="1"/>
  <c r="CT162" i="1"/>
  <c r="CU162" i="1" s="1"/>
  <c r="CJ166" i="1"/>
  <c r="CJ580" i="1"/>
  <c r="T567" i="1"/>
  <c r="O560" i="1"/>
  <c r="CT560" i="1" s="1"/>
  <c r="CU560" i="1" s="1"/>
  <c r="L191" i="1"/>
  <c r="CT192" i="1"/>
  <c r="CU192" i="1" s="1"/>
  <c r="CJ196" i="1"/>
  <c r="M155" i="1"/>
  <c r="CJ159" i="1"/>
  <c r="M553" i="1"/>
  <c r="R553" i="1"/>
  <c r="CJ562" i="1"/>
  <c r="CJ563" i="1"/>
  <c r="R191" i="1"/>
  <c r="CG155" i="1"/>
  <c r="J551" i="1"/>
  <c r="M557" i="1"/>
  <c r="L560" i="1"/>
  <c r="Q560" i="1"/>
  <c r="T548" i="1" s="1"/>
  <c r="M560" i="1"/>
  <c r="T569" i="1"/>
  <c r="I548" i="1"/>
  <c r="R549" i="1"/>
  <c r="J549" i="1"/>
  <c r="M552" i="1"/>
  <c r="L552" i="1"/>
  <c r="R552" i="1"/>
  <c r="Q584" i="1"/>
  <c r="T566" i="1" s="1"/>
  <c r="L584" i="1"/>
  <c r="CJ559" i="1"/>
  <c r="O553" i="1"/>
  <c r="M549" i="1"/>
  <c r="L549" i="1"/>
  <c r="R560" i="1"/>
  <c r="CT559" i="1"/>
  <c r="CU559" i="1" s="1"/>
  <c r="Q549" i="1"/>
  <c r="T537" i="1" s="1"/>
  <c r="O585" i="1"/>
  <c r="O549" i="1" s="1"/>
  <c r="CJ591" i="1"/>
  <c r="J554" i="1"/>
  <c r="CT327" i="1"/>
  <c r="CU327" i="1" s="1"/>
  <c r="CJ327" i="1"/>
  <c r="CJ340" i="1"/>
  <c r="CT331" i="1"/>
  <c r="CU331" i="1" s="1"/>
  <c r="CJ331" i="1"/>
  <c r="CT329" i="1"/>
  <c r="CU329" i="1" s="1"/>
  <c r="CJ329" i="1"/>
  <c r="CJ346" i="1"/>
  <c r="P338" i="1"/>
  <c r="K326" i="1"/>
  <c r="M329" i="1"/>
  <c r="L329" i="1"/>
  <c r="P344" i="1"/>
  <c r="O338" i="1"/>
  <c r="CT338" i="1" s="1"/>
  <c r="CU338" i="1" s="1"/>
  <c r="R329" i="1"/>
  <c r="N326" i="1"/>
  <c r="P328" i="1"/>
  <c r="CT340" i="1"/>
  <c r="CU340" i="1" s="1"/>
  <c r="J326" i="1"/>
  <c r="CT330" i="1"/>
  <c r="CU330" i="1" s="1"/>
  <c r="CJ330" i="1"/>
  <c r="O344" i="1"/>
  <c r="CJ344" i="1" s="1"/>
  <c r="CT245" i="1"/>
  <c r="CU245" i="1" s="1"/>
  <c r="L161" i="1"/>
  <c r="O156" i="1"/>
  <c r="O157" i="1"/>
  <c r="P163" i="1"/>
  <c r="CJ163" i="1"/>
  <c r="CT164" i="1"/>
  <c r="CU164" i="1" s="1"/>
  <c r="L155" i="1"/>
  <c r="Q155" i="1"/>
  <c r="CJ160" i="1"/>
  <c r="Q161" i="1"/>
  <c r="CJ165" i="1"/>
  <c r="P193" i="1"/>
  <c r="CJ193" i="1"/>
  <c r="CT194" i="1"/>
  <c r="CU194" i="1" s="1"/>
  <c r="Q191" i="1"/>
  <c r="CJ195" i="1"/>
  <c r="J191" i="1"/>
  <c r="N121" i="1"/>
  <c r="N115" i="1" s="1"/>
  <c r="N123" i="1"/>
  <c r="N117" i="1" s="1"/>
  <c r="N124" i="1"/>
  <c r="N118" i="1" s="1"/>
  <c r="N120" i="1"/>
  <c r="N114" i="1" s="1"/>
  <c r="K121" i="1"/>
  <c r="K115" i="1" s="1"/>
  <c r="K122" i="1"/>
  <c r="K116" i="1" s="1"/>
  <c r="K123" i="1"/>
  <c r="K117" i="1" s="1"/>
  <c r="K124" i="1"/>
  <c r="K118" i="1" s="1"/>
  <c r="K120" i="1"/>
  <c r="K114" i="1" s="1"/>
  <c r="I120" i="1"/>
  <c r="I114" i="1" s="1"/>
  <c r="H120" i="1"/>
  <c r="H114" i="1" s="1"/>
  <c r="H121" i="1"/>
  <c r="H115" i="1" s="1"/>
  <c r="H122" i="1"/>
  <c r="H116" i="1" s="1"/>
  <c r="H123" i="1"/>
  <c r="H117" i="1" s="1"/>
  <c r="H124" i="1"/>
  <c r="H118" i="1" s="1"/>
  <c r="G121" i="1"/>
  <c r="G115" i="1" s="1"/>
  <c r="G122" i="1"/>
  <c r="G116" i="1" s="1"/>
  <c r="G123" i="1"/>
  <c r="G117" i="1" s="1"/>
  <c r="G124" i="1"/>
  <c r="G118" i="1" s="1"/>
  <c r="G120" i="1"/>
  <c r="G114" i="1" s="1"/>
  <c r="N128" i="1"/>
  <c r="N122" i="1" s="1"/>
  <c r="P136" i="1"/>
  <c r="O136" i="1"/>
  <c r="CJ136" i="1" s="1"/>
  <c r="M136" i="1"/>
  <c r="L136" i="1"/>
  <c r="J136" i="1"/>
  <c r="P135" i="1"/>
  <c r="O135" i="1"/>
  <c r="CJ135" i="1" s="1"/>
  <c r="M135" i="1"/>
  <c r="L135" i="1"/>
  <c r="J135" i="1"/>
  <c r="P134" i="1"/>
  <c r="O134" i="1"/>
  <c r="CJ134" i="1" s="1"/>
  <c r="M134" i="1"/>
  <c r="L134" i="1"/>
  <c r="J134" i="1"/>
  <c r="P133" i="1"/>
  <c r="O133" i="1"/>
  <c r="CJ133" i="1" s="1"/>
  <c r="M133" i="1"/>
  <c r="L133" i="1"/>
  <c r="J133" i="1"/>
  <c r="P132" i="1"/>
  <c r="O132" i="1"/>
  <c r="CJ132" i="1" s="1"/>
  <c r="M132" i="1"/>
  <c r="L132" i="1"/>
  <c r="J132" i="1"/>
  <c r="N131" i="1"/>
  <c r="K131" i="1"/>
  <c r="I131" i="1"/>
  <c r="H131" i="1"/>
  <c r="G131" i="1"/>
  <c r="F131" i="1"/>
  <c r="E131" i="1"/>
  <c r="D131" i="1"/>
  <c r="I121" i="1"/>
  <c r="I115" i="1" s="1"/>
  <c r="I122" i="1"/>
  <c r="I116" i="1" s="1"/>
  <c r="I123" i="1"/>
  <c r="I117" i="1" s="1"/>
  <c r="I124" i="1"/>
  <c r="I118" i="1" s="1"/>
  <c r="L128" i="1"/>
  <c r="L129" i="1"/>
  <c r="J128" i="1"/>
  <c r="J129" i="1"/>
  <c r="G125" i="1"/>
  <c r="P130" i="1"/>
  <c r="O130" i="1"/>
  <c r="CJ130" i="1" s="1"/>
  <c r="M130" i="1"/>
  <c r="L130" i="1"/>
  <c r="J130" i="1"/>
  <c r="P129" i="1"/>
  <c r="O129" i="1"/>
  <c r="CJ129" i="1" s="1"/>
  <c r="M129" i="1"/>
  <c r="M128" i="1"/>
  <c r="P127" i="1"/>
  <c r="O127" i="1"/>
  <c r="CJ127" i="1" s="1"/>
  <c r="M127" i="1"/>
  <c r="L127" i="1"/>
  <c r="J127" i="1"/>
  <c r="P126" i="1"/>
  <c r="O126" i="1"/>
  <c r="CJ126" i="1" s="1"/>
  <c r="M126" i="1"/>
  <c r="L126" i="1"/>
  <c r="J126" i="1"/>
  <c r="K125" i="1"/>
  <c r="I125" i="1"/>
  <c r="H125" i="1"/>
  <c r="F125" i="1"/>
  <c r="E125" i="1"/>
  <c r="D125" i="1"/>
  <c r="N98" i="1"/>
  <c r="N100" i="1"/>
  <c r="N96" i="1"/>
  <c r="K100" i="1"/>
  <c r="K99" i="1"/>
  <c r="K98" i="1"/>
  <c r="K97" i="1"/>
  <c r="K96" i="1"/>
  <c r="G97" i="1"/>
  <c r="H97" i="1"/>
  <c r="I97" i="1"/>
  <c r="G98" i="1"/>
  <c r="H98" i="1"/>
  <c r="I98" i="1"/>
  <c r="G99" i="1"/>
  <c r="H99" i="1"/>
  <c r="I99" i="1"/>
  <c r="G100" i="1"/>
  <c r="H100" i="1"/>
  <c r="I100" i="1"/>
  <c r="H96" i="1"/>
  <c r="I96" i="1"/>
  <c r="G96" i="1"/>
  <c r="G42" i="1" s="1"/>
  <c r="T525" i="1" l="1"/>
  <c r="T532" i="1"/>
  <c r="T540" i="1"/>
  <c r="T541" i="1"/>
  <c r="T542" i="1"/>
  <c r="T545" i="1"/>
  <c r="T530" i="1"/>
  <c r="L853" i="1"/>
  <c r="L612" i="1"/>
  <c r="T847" i="1"/>
  <c r="J612" i="1"/>
  <c r="H608" i="1"/>
  <c r="L613" i="1"/>
  <c r="CT436" i="1"/>
  <c r="CU436" i="1" s="1"/>
  <c r="CJ556" i="1"/>
  <c r="O550" i="1"/>
  <c r="T601" i="1"/>
  <c r="T600" i="1"/>
  <c r="CJ458" i="1"/>
  <c r="CT620" i="1"/>
  <c r="CU620" i="1" s="1"/>
  <c r="M612" i="1"/>
  <c r="T858" i="1"/>
  <c r="G36" i="1"/>
  <c r="CJ644" i="1"/>
  <c r="CJ439" i="1"/>
  <c r="O155" i="1"/>
  <c r="CJ155" i="1" s="1"/>
  <c r="P161" i="1"/>
  <c r="O698" i="1"/>
  <c r="CT698" i="1" s="1"/>
  <c r="CU698" i="1" s="1"/>
  <c r="CT619" i="1"/>
  <c r="CU619" i="1" s="1"/>
  <c r="CJ656" i="1"/>
  <c r="G852" i="1"/>
  <c r="O584" i="1"/>
  <c r="CJ584" i="1" s="1"/>
  <c r="CT674" i="1"/>
  <c r="CU674" i="1" s="1"/>
  <c r="K855" i="1"/>
  <c r="M854" i="1"/>
  <c r="N854" i="1"/>
  <c r="CJ854" i="1" s="1"/>
  <c r="N855" i="1"/>
  <c r="P855" i="1" s="1"/>
  <c r="Q550" i="1"/>
  <c r="T526" i="1" s="1"/>
  <c r="K858" i="1"/>
  <c r="L858" i="1" s="1"/>
  <c r="CJ863" i="1"/>
  <c r="CT863" i="1"/>
  <c r="CU863" i="1" s="1"/>
  <c r="O857" i="1"/>
  <c r="CT590" i="1"/>
  <c r="CU590" i="1" s="1"/>
  <c r="CJ860" i="1"/>
  <c r="M861" i="1"/>
  <c r="T855" i="1"/>
  <c r="CT552" i="1"/>
  <c r="CU552" i="1" s="1"/>
  <c r="CT860" i="1"/>
  <c r="CU860" i="1" s="1"/>
  <c r="O326" i="1"/>
  <c r="CT326" i="1" s="1"/>
  <c r="CU326" i="1" s="1"/>
  <c r="CT641" i="1"/>
  <c r="CU641" i="1" s="1"/>
  <c r="CT328" i="1"/>
  <c r="CU328" i="1" s="1"/>
  <c r="J613" i="1"/>
  <c r="CJ640" i="1"/>
  <c r="CT642" i="1"/>
  <c r="CU642" i="1" s="1"/>
  <c r="CT668" i="1"/>
  <c r="CU668" i="1" s="1"/>
  <c r="M864" i="1"/>
  <c r="L864" i="1"/>
  <c r="CJ566" i="1"/>
  <c r="CJ560" i="1"/>
  <c r="CT618" i="1"/>
  <c r="CU618" i="1" s="1"/>
  <c r="CJ701" i="1"/>
  <c r="J614" i="1"/>
  <c r="CT632" i="1"/>
  <c r="CU632" i="1" s="1"/>
  <c r="N853" i="1"/>
  <c r="P853" i="1" s="1"/>
  <c r="P191" i="1"/>
  <c r="P122" i="1"/>
  <c r="N116" i="1"/>
  <c r="CT551" i="1"/>
  <c r="CU551" i="1" s="1"/>
  <c r="CT572" i="1"/>
  <c r="CU572" i="1" s="1"/>
  <c r="R550" i="1"/>
  <c r="I608" i="1"/>
  <c r="R613" i="1"/>
  <c r="CJ618" i="1"/>
  <c r="CJ551" i="1"/>
  <c r="M550" i="1"/>
  <c r="L440" i="1"/>
  <c r="N858" i="1"/>
  <c r="P858" i="1" s="1"/>
  <c r="CJ435" i="1"/>
  <c r="CT443" i="1"/>
  <c r="CU443" i="1" s="1"/>
  <c r="CJ443" i="1"/>
  <c r="L554" i="1"/>
  <c r="P123" i="1"/>
  <c r="P618" i="1"/>
  <c r="O617" i="1"/>
  <c r="CT617" i="1" s="1"/>
  <c r="CU617" i="1" s="1"/>
  <c r="P617" i="1"/>
  <c r="Q440" i="1"/>
  <c r="R436" i="1"/>
  <c r="M436" i="1"/>
  <c r="K434" i="1"/>
  <c r="L434" i="1" s="1"/>
  <c r="L436" i="1"/>
  <c r="CT578" i="1"/>
  <c r="CU578" i="1" s="1"/>
  <c r="N612" i="1"/>
  <c r="O612" i="1" s="1"/>
  <c r="CJ612" i="1" s="1"/>
  <c r="O440" i="1"/>
  <c r="R440" i="1"/>
  <c r="P434" i="1"/>
  <c r="CJ446" i="1"/>
  <c r="CT446" i="1"/>
  <c r="CU446" i="1" s="1"/>
  <c r="J434" i="1"/>
  <c r="CT444" i="1"/>
  <c r="CU444" i="1" s="1"/>
  <c r="CJ444" i="1"/>
  <c r="O434" i="1"/>
  <c r="CT434" i="1" s="1"/>
  <c r="CU434" i="1" s="1"/>
  <c r="R554" i="1"/>
  <c r="M554" i="1"/>
  <c r="O616" i="1"/>
  <c r="CT616" i="1" s="1"/>
  <c r="CU616" i="1" s="1"/>
  <c r="P616" i="1"/>
  <c r="L854" i="1"/>
  <c r="T848" i="1"/>
  <c r="J854" i="1"/>
  <c r="H852" i="1"/>
  <c r="CT876" i="1"/>
  <c r="CU876" i="1" s="1"/>
  <c r="CJ876" i="1"/>
  <c r="CJ870" i="1"/>
  <c r="CT870" i="1"/>
  <c r="CU870" i="1" s="1"/>
  <c r="J855" i="1"/>
  <c r="J856" i="1"/>
  <c r="M856" i="1"/>
  <c r="O856" i="1"/>
  <c r="CJ862" i="1"/>
  <c r="CT862" i="1"/>
  <c r="CU862" i="1" s="1"/>
  <c r="O864" i="1"/>
  <c r="CT865" i="1"/>
  <c r="CU865" i="1" s="1"/>
  <c r="CJ865" i="1"/>
  <c r="J858" i="1"/>
  <c r="I852" i="1"/>
  <c r="J853" i="1"/>
  <c r="M853" i="1"/>
  <c r="O855" i="1"/>
  <c r="CT861" i="1"/>
  <c r="CU861" i="1" s="1"/>
  <c r="CJ861" i="1"/>
  <c r="P124" i="1"/>
  <c r="CT746" i="1"/>
  <c r="CU746" i="1" s="1"/>
  <c r="CJ746" i="1"/>
  <c r="CT344" i="1"/>
  <c r="CU344" i="1" s="1"/>
  <c r="CJ338" i="1"/>
  <c r="O554" i="1"/>
  <c r="CJ554" i="1" s="1"/>
  <c r="CT556" i="1"/>
  <c r="CU556" i="1" s="1"/>
  <c r="CT626" i="1"/>
  <c r="CU626" i="1" s="1"/>
  <c r="CJ662" i="1"/>
  <c r="CT692" i="1"/>
  <c r="CU692" i="1" s="1"/>
  <c r="P613" i="1"/>
  <c r="P610" i="1"/>
  <c r="O610" i="1"/>
  <c r="CJ610" i="1" s="1"/>
  <c r="N614" i="1"/>
  <c r="P615" i="1"/>
  <c r="N609" i="1"/>
  <c r="O615" i="1"/>
  <c r="CJ615" i="1" s="1"/>
  <c r="CJ686" i="1"/>
  <c r="M617" i="1"/>
  <c r="L617" i="1"/>
  <c r="K611" i="1"/>
  <c r="R617" i="1"/>
  <c r="Q617" i="1"/>
  <c r="T605" i="1" s="1"/>
  <c r="L638" i="1"/>
  <c r="M638" i="1"/>
  <c r="Q638" i="1"/>
  <c r="T626" i="1" s="1"/>
  <c r="R638" i="1"/>
  <c r="O613" i="1"/>
  <c r="CJ613" i="1" s="1"/>
  <c r="P638" i="1"/>
  <c r="O638" i="1"/>
  <c r="CT638" i="1" s="1"/>
  <c r="CU638" i="1" s="1"/>
  <c r="P611" i="1"/>
  <c r="O611" i="1"/>
  <c r="CJ611" i="1" s="1"/>
  <c r="K610" i="1"/>
  <c r="K614" i="1"/>
  <c r="M616" i="1"/>
  <c r="L616" i="1"/>
  <c r="R616" i="1"/>
  <c r="Q616" i="1"/>
  <c r="T604" i="1" s="1"/>
  <c r="P128" i="1"/>
  <c r="M551" i="1"/>
  <c r="Q551" i="1"/>
  <c r="T539" i="1" s="1"/>
  <c r="L551" i="1"/>
  <c r="N548" i="1"/>
  <c r="P548" i="1" s="1"/>
  <c r="P549" i="1"/>
  <c r="R551" i="1"/>
  <c r="CJ157" i="1"/>
  <c r="CT157" i="1"/>
  <c r="CU157" i="1" s="1"/>
  <c r="N125" i="1"/>
  <c r="O125" i="1" s="1"/>
  <c r="CT125" i="1" s="1"/>
  <c r="CU125" i="1" s="1"/>
  <c r="O128" i="1"/>
  <c r="CJ128" i="1" s="1"/>
  <c r="P121" i="1"/>
  <c r="CJ156" i="1"/>
  <c r="K548" i="1"/>
  <c r="L548" i="1" s="1"/>
  <c r="J548" i="1"/>
  <c r="CJ585" i="1"/>
  <c r="CT585" i="1"/>
  <c r="CU585" i="1" s="1"/>
  <c r="CJ553" i="1"/>
  <c r="CT553" i="1"/>
  <c r="CU553" i="1" s="1"/>
  <c r="P326" i="1"/>
  <c r="M326" i="1"/>
  <c r="L326" i="1"/>
  <c r="Q326" i="1"/>
  <c r="T316" i="1" s="1"/>
  <c r="R326" i="1"/>
  <c r="K119" i="1"/>
  <c r="CT161" i="1"/>
  <c r="CU161" i="1" s="1"/>
  <c r="CT156" i="1"/>
  <c r="CU156" i="1" s="1"/>
  <c r="CT191" i="1"/>
  <c r="CU191" i="1" s="1"/>
  <c r="M125" i="1"/>
  <c r="H119" i="1"/>
  <c r="I119" i="1"/>
  <c r="O131" i="1"/>
  <c r="CJ131" i="1" s="1"/>
  <c r="M131" i="1"/>
  <c r="CT132" i="1"/>
  <c r="CU132" i="1" s="1"/>
  <c r="P120" i="1"/>
  <c r="N119" i="1"/>
  <c r="G119" i="1"/>
  <c r="J131" i="1"/>
  <c r="L131" i="1"/>
  <c r="P131" i="1"/>
  <c r="CT133" i="1"/>
  <c r="CU133" i="1" s="1"/>
  <c r="CT134" i="1"/>
  <c r="CU134" i="1" s="1"/>
  <c r="CT135" i="1"/>
  <c r="CU135" i="1" s="1"/>
  <c r="CT136" i="1"/>
  <c r="CU136" i="1" s="1"/>
  <c r="J125" i="1"/>
  <c r="L125" i="1"/>
  <c r="CT126" i="1"/>
  <c r="CU126" i="1" s="1"/>
  <c r="CT127" i="1"/>
  <c r="CU127" i="1" s="1"/>
  <c r="CT129" i="1"/>
  <c r="CU129" i="1" s="1"/>
  <c r="CT130" i="1"/>
  <c r="CU130" i="1" s="1"/>
  <c r="T538" i="1" l="1"/>
  <c r="T527" i="1"/>
  <c r="K852" i="1"/>
  <c r="T846" i="1" s="1"/>
  <c r="J608" i="1"/>
  <c r="CT155" i="1"/>
  <c r="CU155" i="1" s="1"/>
  <c r="CJ698" i="1"/>
  <c r="CT584" i="1"/>
  <c r="CU584" i="1" s="1"/>
  <c r="M858" i="1"/>
  <c r="M855" i="1"/>
  <c r="T852" i="1"/>
  <c r="L855" i="1"/>
  <c r="T849" i="1"/>
  <c r="CT854" i="1"/>
  <c r="CU854" i="1" s="1"/>
  <c r="P854" i="1"/>
  <c r="CJ857" i="1"/>
  <c r="CT857" i="1"/>
  <c r="CU857" i="1" s="1"/>
  <c r="N852" i="1"/>
  <c r="P852" i="1" s="1"/>
  <c r="CJ326" i="1"/>
  <c r="CJ616" i="1"/>
  <c r="P612" i="1"/>
  <c r="Q548" i="1"/>
  <c r="T536" i="1" s="1"/>
  <c r="Q434" i="1"/>
  <c r="CT437" i="1"/>
  <c r="CU437" i="1" s="1"/>
  <c r="CJ437" i="1"/>
  <c r="M548" i="1"/>
  <c r="CJ617" i="1"/>
  <c r="CJ440" i="1"/>
  <c r="CT440" i="1"/>
  <c r="CU440" i="1" s="1"/>
  <c r="M434" i="1"/>
  <c r="R434" i="1"/>
  <c r="CT438" i="1"/>
  <c r="CU438" i="1" s="1"/>
  <c r="CJ438" i="1"/>
  <c r="CJ434" i="1"/>
  <c r="CT131" i="1"/>
  <c r="CU131" i="1" s="1"/>
  <c r="R548" i="1"/>
  <c r="CJ855" i="1"/>
  <c r="CT855" i="1"/>
  <c r="CU855" i="1" s="1"/>
  <c r="CT864" i="1"/>
  <c r="CU864" i="1" s="1"/>
  <c r="CJ864" i="1"/>
  <c r="CT856" i="1"/>
  <c r="CU856" i="1" s="1"/>
  <c r="CJ856" i="1"/>
  <c r="O858" i="1"/>
  <c r="O853" i="1"/>
  <c r="CT859" i="1"/>
  <c r="CU859" i="1" s="1"/>
  <c r="CJ859" i="1"/>
  <c r="J852" i="1"/>
  <c r="CT611" i="1"/>
  <c r="CU611" i="1" s="1"/>
  <c r="CJ638" i="1"/>
  <c r="CT612" i="1"/>
  <c r="CU612" i="1" s="1"/>
  <c r="CT610" i="1"/>
  <c r="CU610" i="1" s="1"/>
  <c r="CT613" i="1"/>
  <c r="CU613" i="1" s="1"/>
  <c r="CT550" i="1"/>
  <c r="CU550" i="1" s="1"/>
  <c r="CJ550" i="1"/>
  <c r="P125" i="1"/>
  <c r="CT554" i="1"/>
  <c r="CU554" i="1" s="1"/>
  <c r="M611" i="1"/>
  <c r="L611" i="1"/>
  <c r="Q611" i="1"/>
  <c r="T599" i="1" s="1"/>
  <c r="R611" i="1"/>
  <c r="M614" i="1"/>
  <c r="L614" i="1"/>
  <c r="Q614" i="1"/>
  <c r="T602" i="1" s="1"/>
  <c r="R614" i="1"/>
  <c r="P609" i="1"/>
  <c r="N608" i="1"/>
  <c r="O609" i="1"/>
  <c r="CT609" i="1" s="1"/>
  <c r="CU609" i="1" s="1"/>
  <c r="P614" i="1"/>
  <c r="O614" i="1"/>
  <c r="CT614" i="1" s="1"/>
  <c r="CU614" i="1" s="1"/>
  <c r="M610" i="1"/>
  <c r="L610" i="1"/>
  <c r="K608" i="1"/>
  <c r="Q610" i="1"/>
  <c r="T598" i="1" s="1"/>
  <c r="R610" i="1"/>
  <c r="CT615" i="1"/>
  <c r="CU615" i="1" s="1"/>
  <c r="CT128" i="1"/>
  <c r="CU128" i="1" s="1"/>
  <c r="CJ549" i="1"/>
  <c r="O548" i="1"/>
  <c r="CT549" i="1"/>
  <c r="CU549" i="1" s="1"/>
  <c r="CJ125" i="1"/>
  <c r="P119" i="1"/>
  <c r="L852" i="1" l="1"/>
  <c r="M852" i="1"/>
  <c r="O852" i="1"/>
  <c r="CJ853" i="1"/>
  <c r="CT853" i="1"/>
  <c r="CU853" i="1" s="1"/>
  <c r="CJ858" i="1"/>
  <c r="CT858" i="1"/>
  <c r="CU858" i="1" s="1"/>
  <c r="CJ609" i="1"/>
  <c r="L608" i="1"/>
  <c r="M608" i="1"/>
  <c r="Q608" i="1"/>
  <c r="T596" i="1" s="1"/>
  <c r="R608" i="1"/>
  <c r="P608" i="1"/>
  <c r="O608" i="1"/>
  <c r="CJ608" i="1" s="1"/>
  <c r="CJ614" i="1"/>
  <c r="CJ548" i="1"/>
  <c r="CT548" i="1"/>
  <c r="CU548" i="1" s="1"/>
  <c r="CT852" i="1" l="1"/>
  <c r="CU852" i="1" s="1"/>
  <c r="CJ852" i="1"/>
  <c r="CT608" i="1"/>
  <c r="CU608" i="1" s="1"/>
  <c r="CL73" i="1" l="1"/>
  <c r="G197" i="1" l="1"/>
  <c r="H65" i="1" l="1"/>
  <c r="I740" i="1" l="1"/>
  <c r="O169" i="1" l="1"/>
  <c r="CT84" i="1" l="1"/>
  <c r="CU84" i="1" s="1"/>
  <c r="CT86" i="1"/>
  <c r="CU86" i="1" s="1"/>
  <c r="CT87" i="1"/>
  <c r="CU87" i="1" s="1"/>
  <c r="CT88" i="1"/>
  <c r="CU88" i="1" s="1"/>
  <c r="CT90" i="1"/>
  <c r="CU90" i="1" s="1"/>
  <c r="CT92" i="1"/>
  <c r="CU92" i="1" s="1"/>
  <c r="CT93" i="1"/>
  <c r="CU93" i="1" s="1"/>
  <c r="CT94" i="1"/>
  <c r="CU94" i="1" s="1"/>
  <c r="CT168" i="1"/>
  <c r="CU168" i="1" s="1"/>
  <c r="CT171" i="1"/>
  <c r="CU171" i="1" s="1"/>
  <c r="CT172" i="1"/>
  <c r="CU172" i="1" s="1"/>
  <c r="CT602" i="1"/>
  <c r="CU602" i="1" s="1"/>
  <c r="CT603" i="1"/>
  <c r="CU603" i="1" s="1"/>
  <c r="CT604" i="1"/>
  <c r="CU604" i="1" s="1"/>
  <c r="CT605" i="1"/>
  <c r="CU605" i="1" s="1"/>
  <c r="CT606" i="1"/>
  <c r="CU606" i="1" s="1"/>
  <c r="CT607" i="1"/>
  <c r="CU607" i="1" s="1"/>
  <c r="CT888" i="1"/>
  <c r="CU888" i="1" s="1"/>
  <c r="CT889" i="1"/>
  <c r="CU889" i="1" s="1"/>
  <c r="CT890" i="1"/>
  <c r="CU890" i="1" s="1"/>
  <c r="CT891" i="1"/>
  <c r="CU891" i="1" s="1"/>
  <c r="CT892" i="1"/>
  <c r="CU892" i="1" s="1"/>
  <c r="CT893" i="1"/>
  <c r="CU893" i="1" s="1"/>
  <c r="CT894" i="1"/>
  <c r="CU894" i="1" s="1"/>
  <c r="CT895" i="1"/>
  <c r="CU895" i="1" s="1"/>
  <c r="CT896" i="1"/>
  <c r="CU896" i="1" s="1"/>
  <c r="CT897" i="1"/>
  <c r="CU897" i="1" s="1"/>
  <c r="CT898" i="1"/>
  <c r="CU898" i="1" s="1"/>
  <c r="CT899" i="1"/>
  <c r="CU899" i="1" s="1"/>
  <c r="CT900" i="1"/>
  <c r="CU900" i="1" s="1"/>
  <c r="CT901" i="1"/>
  <c r="CU901" i="1" s="1"/>
  <c r="CT902" i="1"/>
  <c r="CU902" i="1" s="1"/>
  <c r="CT903" i="1"/>
  <c r="CU903" i="1" s="1"/>
  <c r="CT904" i="1"/>
  <c r="CU904" i="1" s="1"/>
  <c r="CT905" i="1"/>
  <c r="CU905" i="1" s="1"/>
  <c r="CT906" i="1"/>
  <c r="CU906" i="1" s="1"/>
  <c r="CT907" i="1"/>
  <c r="CU907" i="1" s="1"/>
  <c r="CT908" i="1"/>
  <c r="CU908" i="1" s="1"/>
  <c r="CT909" i="1"/>
  <c r="CU909" i="1" s="1"/>
  <c r="CT910" i="1"/>
  <c r="CU910" i="1" s="1"/>
  <c r="CT911" i="1"/>
  <c r="CU911" i="1" s="1"/>
  <c r="CT912" i="1"/>
  <c r="CU912" i="1" s="1"/>
  <c r="CT913" i="1"/>
  <c r="CU913" i="1" s="1"/>
  <c r="CT914" i="1"/>
  <c r="CU914" i="1" s="1"/>
  <c r="CT915" i="1"/>
  <c r="CU915" i="1" s="1"/>
  <c r="CT916" i="1"/>
  <c r="CU916" i="1" s="1"/>
  <c r="CT917" i="1"/>
  <c r="CU917" i="1" s="1"/>
  <c r="K740" i="1" l="1"/>
  <c r="L372" i="1" l="1"/>
  <c r="L371" i="1" l="1"/>
  <c r="L370" i="1"/>
  <c r="G366" i="1"/>
  <c r="K366" i="1"/>
  <c r="G365" i="1"/>
  <c r="K363" i="1"/>
  <c r="K367" i="1"/>
  <c r="K364" i="1"/>
  <c r="G367" i="1"/>
  <c r="K365" i="1"/>
  <c r="K734" i="1"/>
  <c r="H367" i="1" l="1"/>
  <c r="H366" i="1"/>
  <c r="H363" i="1"/>
  <c r="I364" i="1"/>
  <c r="H364" i="1"/>
  <c r="I367" i="1"/>
  <c r="H365" i="1"/>
  <c r="I365" i="1"/>
  <c r="I366" i="1"/>
  <c r="I363" i="1"/>
  <c r="N367" i="1"/>
  <c r="N46" i="1"/>
  <c r="N40" i="1" s="1"/>
  <c r="N44" i="1"/>
  <c r="N38" i="1" s="1"/>
  <c r="N42" i="1"/>
  <c r="N36" i="1" s="1"/>
  <c r="K46" i="1"/>
  <c r="K40" i="1" s="1"/>
  <c r="K45" i="1"/>
  <c r="K39" i="1" s="1"/>
  <c r="K44" i="1"/>
  <c r="K38" i="1" s="1"/>
  <c r="K43" i="1"/>
  <c r="K37" i="1" s="1"/>
  <c r="K42" i="1"/>
  <c r="K36" i="1" s="1"/>
  <c r="G43" i="1"/>
  <c r="H43" i="1"/>
  <c r="I43" i="1"/>
  <c r="G44" i="1"/>
  <c r="G38" i="1" s="1"/>
  <c r="H44" i="1"/>
  <c r="I44" i="1"/>
  <c r="G45" i="1"/>
  <c r="H45" i="1"/>
  <c r="I45" i="1"/>
  <c r="G46" i="1"/>
  <c r="H46" i="1"/>
  <c r="I46" i="1"/>
  <c r="H42" i="1"/>
  <c r="I42" i="1"/>
  <c r="N222" i="1" l="1"/>
  <c r="N221" i="1"/>
  <c r="P199" i="1" l="1"/>
  <c r="P198" i="1"/>
  <c r="N61" i="1" l="1"/>
  <c r="G374" i="1" l="1"/>
  <c r="K31" i="1"/>
  <c r="P94" i="1" l="1"/>
  <c r="M94" i="1"/>
  <c r="L94" i="1"/>
  <c r="J94" i="1"/>
  <c r="P93" i="1"/>
  <c r="M93" i="1"/>
  <c r="L93" i="1"/>
  <c r="J93" i="1"/>
  <c r="P92" i="1"/>
  <c r="M92" i="1"/>
  <c r="L92" i="1"/>
  <c r="J92" i="1"/>
  <c r="P91" i="1"/>
  <c r="O91" i="1"/>
  <c r="M91" i="1"/>
  <c r="L91" i="1"/>
  <c r="J91" i="1"/>
  <c r="P90" i="1"/>
  <c r="M90" i="1"/>
  <c r="L90" i="1"/>
  <c r="J90" i="1"/>
  <c r="N89" i="1"/>
  <c r="K89" i="1"/>
  <c r="I89" i="1"/>
  <c r="H89" i="1"/>
  <c r="G89" i="1"/>
  <c r="O89" i="1" l="1"/>
  <c r="CT89" i="1" s="1"/>
  <c r="CU89" i="1" s="1"/>
  <c r="CT91" i="1"/>
  <c r="CU91" i="1" s="1"/>
  <c r="J89" i="1"/>
  <c r="L89" i="1"/>
  <c r="M89" i="1"/>
  <c r="P89" i="1"/>
  <c r="M372" i="1" l="1"/>
  <c r="K733" i="1" l="1"/>
  <c r="K729" i="1"/>
  <c r="K723" i="1" s="1"/>
  <c r="H731" i="1"/>
  <c r="I732" i="1"/>
  <c r="G730" i="1"/>
  <c r="G731" i="1"/>
  <c r="G732" i="1"/>
  <c r="G733" i="1"/>
  <c r="G729" i="1"/>
  <c r="G723" i="1" s="1"/>
  <c r="I729" i="1" l="1"/>
  <c r="H729" i="1"/>
  <c r="K732" i="1"/>
  <c r="H732" i="1"/>
  <c r="I733" i="1"/>
  <c r="H733" i="1"/>
  <c r="H730" i="1"/>
  <c r="T723" i="1" l="1"/>
  <c r="T717" i="1"/>
  <c r="T727" i="1"/>
  <c r="T721" i="1"/>
  <c r="T720" i="1"/>
  <c r="T726" i="1"/>
  <c r="K83" i="1"/>
  <c r="O85" i="1" l="1"/>
  <c r="O83" i="1" s="1"/>
  <c r="CT85" i="1" l="1"/>
  <c r="CU85" i="1" s="1"/>
  <c r="P34" i="1" l="1"/>
  <c r="O34" i="1"/>
  <c r="CT34" i="1" s="1"/>
  <c r="CU34" i="1" s="1"/>
  <c r="M34" i="1"/>
  <c r="L34" i="1"/>
  <c r="J34" i="1"/>
  <c r="P33" i="1"/>
  <c r="O33" i="1"/>
  <c r="CT33" i="1" s="1"/>
  <c r="CU33" i="1" s="1"/>
  <c r="M33" i="1"/>
  <c r="J33" i="1"/>
  <c r="N32" i="1"/>
  <c r="N29" i="1" s="1"/>
  <c r="M32" i="1"/>
  <c r="L32" i="1"/>
  <c r="J32" i="1"/>
  <c r="P31" i="1"/>
  <c r="O31" i="1"/>
  <c r="CT31" i="1" s="1"/>
  <c r="CU31" i="1" s="1"/>
  <c r="M31" i="1"/>
  <c r="L31" i="1"/>
  <c r="J31" i="1"/>
  <c r="P30" i="1"/>
  <c r="O30" i="1"/>
  <c r="CT30" i="1" s="1"/>
  <c r="CU30" i="1" s="1"/>
  <c r="K29" i="1"/>
  <c r="I29" i="1"/>
  <c r="H29" i="1"/>
  <c r="F29" i="1"/>
  <c r="E29" i="1"/>
  <c r="D29" i="1"/>
  <c r="P52" i="1"/>
  <c r="O52" i="1"/>
  <c r="M52" i="1"/>
  <c r="L52" i="1"/>
  <c r="J52" i="1"/>
  <c r="P51" i="1"/>
  <c r="O51" i="1"/>
  <c r="M51" i="1"/>
  <c r="L51" i="1"/>
  <c r="J51" i="1"/>
  <c r="P50" i="1"/>
  <c r="O50" i="1"/>
  <c r="M50" i="1"/>
  <c r="L50" i="1"/>
  <c r="J50" i="1"/>
  <c r="P49" i="1"/>
  <c r="O49" i="1"/>
  <c r="CT49" i="1" s="1"/>
  <c r="CU49" i="1" s="1"/>
  <c r="M49" i="1"/>
  <c r="L49" i="1"/>
  <c r="J49" i="1"/>
  <c r="P48" i="1"/>
  <c r="O48" i="1"/>
  <c r="M48" i="1"/>
  <c r="L48" i="1"/>
  <c r="J48" i="1"/>
  <c r="N47" i="1"/>
  <c r="K47" i="1"/>
  <c r="I47" i="1"/>
  <c r="H47" i="1"/>
  <c r="G47" i="1"/>
  <c r="F47" i="1"/>
  <c r="E47" i="1"/>
  <c r="D47" i="1"/>
  <c r="P64" i="1"/>
  <c r="O64" i="1"/>
  <c r="CT64" i="1" s="1"/>
  <c r="CU64" i="1" s="1"/>
  <c r="M64" i="1"/>
  <c r="L64" i="1"/>
  <c r="J64" i="1"/>
  <c r="P63" i="1"/>
  <c r="O63" i="1"/>
  <c r="CT63" i="1" s="1"/>
  <c r="CU63" i="1" s="1"/>
  <c r="M63" i="1"/>
  <c r="L63" i="1"/>
  <c r="J63" i="1"/>
  <c r="P62" i="1"/>
  <c r="O62" i="1"/>
  <c r="CT62" i="1" s="1"/>
  <c r="CU62" i="1" s="1"/>
  <c r="M62" i="1"/>
  <c r="L62" i="1"/>
  <c r="J62" i="1"/>
  <c r="P61" i="1"/>
  <c r="O61" i="1"/>
  <c r="CT61" i="1" s="1"/>
  <c r="CU61" i="1" s="1"/>
  <c r="M61" i="1"/>
  <c r="L61" i="1"/>
  <c r="J61" i="1"/>
  <c r="P60" i="1"/>
  <c r="O60" i="1"/>
  <c r="CT60" i="1" s="1"/>
  <c r="CU60" i="1" s="1"/>
  <c r="M60" i="1"/>
  <c r="L60" i="1"/>
  <c r="J60" i="1"/>
  <c r="N59" i="1"/>
  <c r="K59" i="1"/>
  <c r="I59" i="1"/>
  <c r="H59" i="1"/>
  <c r="G59" i="1"/>
  <c r="F59" i="1"/>
  <c r="E59" i="1"/>
  <c r="D59" i="1"/>
  <c r="P58" i="1"/>
  <c r="O58" i="1"/>
  <c r="CT58" i="1" s="1"/>
  <c r="CU58" i="1" s="1"/>
  <c r="M58" i="1"/>
  <c r="L58" i="1"/>
  <c r="J58" i="1"/>
  <c r="P57" i="1"/>
  <c r="O57" i="1"/>
  <c r="CT57" i="1" s="1"/>
  <c r="CU57" i="1" s="1"/>
  <c r="M57" i="1"/>
  <c r="L57" i="1"/>
  <c r="J57" i="1"/>
  <c r="P56" i="1"/>
  <c r="O56" i="1"/>
  <c r="CT56" i="1" s="1"/>
  <c r="CU56" i="1" s="1"/>
  <c r="M56" i="1"/>
  <c r="L56" i="1"/>
  <c r="J56" i="1"/>
  <c r="N55" i="1"/>
  <c r="M55" i="1"/>
  <c r="L55" i="1"/>
  <c r="J55" i="1"/>
  <c r="P54" i="1"/>
  <c r="O54" i="1"/>
  <c r="CT54" i="1" s="1"/>
  <c r="CU54" i="1" s="1"/>
  <c r="M54" i="1"/>
  <c r="L54" i="1"/>
  <c r="J54" i="1"/>
  <c r="K53" i="1"/>
  <c r="I53" i="1"/>
  <c r="H53" i="1"/>
  <c r="G53" i="1"/>
  <c r="F53" i="1"/>
  <c r="E53" i="1"/>
  <c r="D53" i="1"/>
  <c r="P70" i="1"/>
  <c r="O70" i="1"/>
  <c r="CT70" i="1" s="1"/>
  <c r="CU70" i="1" s="1"/>
  <c r="M70" i="1"/>
  <c r="L70" i="1"/>
  <c r="J70" i="1"/>
  <c r="P69" i="1"/>
  <c r="O69" i="1"/>
  <c r="CT69" i="1" s="1"/>
  <c r="CU69" i="1" s="1"/>
  <c r="M69" i="1"/>
  <c r="L69" i="1"/>
  <c r="J69" i="1"/>
  <c r="P68" i="1"/>
  <c r="O68" i="1"/>
  <c r="CT68" i="1" s="1"/>
  <c r="CU68" i="1" s="1"/>
  <c r="M68" i="1"/>
  <c r="L68" i="1"/>
  <c r="J68" i="1"/>
  <c r="P67" i="1"/>
  <c r="O67" i="1"/>
  <c r="CT67" i="1" s="1"/>
  <c r="CU67" i="1" s="1"/>
  <c r="M67" i="1"/>
  <c r="L67" i="1"/>
  <c r="J67" i="1"/>
  <c r="P66" i="1"/>
  <c r="O66" i="1"/>
  <c r="CT66" i="1" s="1"/>
  <c r="CU66" i="1" s="1"/>
  <c r="M66" i="1"/>
  <c r="L66" i="1"/>
  <c r="J66" i="1"/>
  <c r="N65" i="1"/>
  <c r="K65" i="1"/>
  <c r="I65" i="1"/>
  <c r="G65" i="1"/>
  <c r="F65" i="1"/>
  <c r="E65" i="1"/>
  <c r="D65" i="1"/>
  <c r="P76" i="1"/>
  <c r="O76" i="1"/>
  <c r="CT76" i="1" s="1"/>
  <c r="CU76" i="1" s="1"/>
  <c r="M76" i="1"/>
  <c r="L76" i="1"/>
  <c r="J76" i="1"/>
  <c r="P75" i="1"/>
  <c r="O75" i="1"/>
  <c r="CT75" i="1" s="1"/>
  <c r="CU75" i="1" s="1"/>
  <c r="M75" i="1"/>
  <c r="L75" i="1"/>
  <c r="J75" i="1"/>
  <c r="P74" i="1"/>
  <c r="O74" i="1"/>
  <c r="CT74" i="1" s="1"/>
  <c r="CU74" i="1" s="1"/>
  <c r="M74" i="1"/>
  <c r="L74" i="1"/>
  <c r="J74" i="1"/>
  <c r="N73" i="1"/>
  <c r="M73" i="1"/>
  <c r="L73" i="1"/>
  <c r="J73" i="1"/>
  <c r="P72" i="1"/>
  <c r="O72" i="1"/>
  <c r="CT72" i="1" s="1"/>
  <c r="CU72" i="1" s="1"/>
  <c r="M72" i="1"/>
  <c r="L72" i="1"/>
  <c r="J72" i="1"/>
  <c r="K71" i="1"/>
  <c r="I71" i="1"/>
  <c r="H71" i="1"/>
  <c r="G71" i="1"/>
  <c r="F71" i="1"/>
  <c r="E71" i="1"/>
  <c r="D71" i="1"/>
  <c r="P88" i="1"/>
  <c r="M88" i="1"/>
  <c r="L88" i="1"/>
  <c r="J88" i="1"/>
  <c r="P87" i="1"/>
  <c r="M87" i="1"/>
  <c r="L87" i="1"/>
  <c r="J87" i="1"/>
  <c r="P86" i="1"/>
  <c r="M86" i="1"/>
  <c r="P85" i="1"/>
  <c r="M85" i="1"/>
  <c r="P84" i="1"/>
  <c r="M84" i="1"/>
  <c r="L84" i="1"/>
  <c r="J84" i="1"/>
  <c r="N83" i="1"/>
  <c r="CT83" i="1" s="1"/>
  <c r="I83" i="1"/>
  <c r="H83" i="1"/>
  <c r="G83" i="1"/>
  <c r="P82" i="1"/>
  <c r="O82" i="1"/>
  <c r="CT82" i="1" s="1"/>
  <c r="CU82" i="1" s="1"/>
  <c r="M82" i="1"/>
  <c r="L82" i="1"/>
  <c r="J82" i="1"/>
  <c r="P81" i="1"/>
  <c r="O81" i="1"/>
  <c r="CT81" i="1" s="1"/>
  <c r="CU81" i="1" s="1"/>
  <c r="M81" i="1"/>
  <c r="L81" i="1"/>
  <c r="J81" i="1"/>
  <c r="P80" i="1"/>
  <c r="O80" i="1"/>
  <c r="CT80" i="1" s="1"/>
  <c r="CU80" i="1" s="1"/>
  <c r="M80" i="1"/>
  <c r="L80" i="1"/>
  <c r="J80" i="1"/>
  <c r="P79" i="1"/>
  <c r="O79" i="1"/>
  <c r="CT79" i="1" s="1"/>
  <c r="CU79" i="1" s="1"/>
  <c r="M79" i="1"/>
  <c r="L79" i="1"/>
  <c r="J79" i="1"/>
  <c r="P78" i="1"/>
  <c r="O78" i="1"/>
  <c r="CT78" i="1" s="1"/>
  <c r="CU78" i="1" s="1"/>
  <c r="M78" i="1"/>
  <c r="L78" i="1"/>
  <c r="J78" i="1"/>
  <c r="N77" i="1"/>
  <c r="K77" i="1"/>
  <c r="I77" i="1"/>
  <c r="H77" i="1"/>
  <c r="G77" i="1"/>
  <c r="F77" i="1"/>
  <c r="E77" i="1"/>
  <c r="D77" i="1"/>
  <c r="P112" i="1"/>
  <c r="O112" i="1"/>
  <c r="CT112" i="1" s="1"/>
  <c r="CU112" i="1" s="1"/>
  <c r="M112" i="1"/>
  <c r="L112" i="1"/>
  <c r="J112" i="1"/>
  <c r="N111" i="1"/>
  <c r="M111" i="1"/>
  <c r="L111" i="1"/>
  <c r="J111" i="1"/>
  <c r="P110" i="1"/>
  <c r="O110" i="1"/>
  <c r="CT110" i="1" s="1"/>
  <c r="CU110" i="1" s="1"/>
  <c r="M110" i="1"/>
  <c r="L110" i="1"/>
  <c r="J110" i="1"/>
  <c r="N109" i="1"/>
  <c r="M109" i="1"/>
  <c r="L109" i="1"/>
  <c r="J109" i="1"/>
  <c r="P108" i="1"/>
  <c r="O108" i="1"/>
  <c r="CT108" i="1" s="1"/>
  <c r="CU108" i="1" s="1"/>
  <c r="M108" i="1"/>
  <c r="L108" i="1"/>
  <c r="J108" i="1"/>
  <c r="K107" i="1"/>
  <c r="I107" i="1"/>
  <c r="H107" i="1"/>
  <c r="G107" i="1"/>
  <c r="F107" i="1"/>
  <c r="E107" i="1"/>
  <c r="D107" i="1"/>
  <c r="P106" i="1"/>
  <c r="O106" i="1"/>
  <c r="CT106" i="1" s="1"/>
  <c r="CU106" i="1" s="1"/>
  <c r="M106" i="1"/>
  <c r="L106" i="1"/>
  <c r="J106" i="1"/>
  <c r="N105" i="1"/>
  <c r="M105" i="1"/>
  <c r="L105" i="1"/>
  <c r="J105" i="1"/>
  <c r="P104" i="1"/>
  <c r="O104" i="1"/>
  <c r="CT104" i="1" s="1"/>
  <c r="CU104" i="1" s="1"/>
  <c r="M104" i="1"/>
  <c r="L104" i="1"/>
  <c r="J104" i="1"/>
  <c r="N103" i="1"/>
  <c r="M103" i="1"/>
  <c r="L103" i="1"/>
  <c r="J103" i="1"/>
  <c r="P102" i="1"/>
  <c r="O102" i="1"/>
  <c r="CT102" i="1" s="1"/>
  <c r="CU102" i="1" s="1"/>
  <c r="M102" i="1"/>
  <c r="L102" i="1"/>
  <c r="J102" i="1"/>
  <c r="K101" i="1"/>
  <c r="I101" i="1"/>
  <c r="H101" i="1"/>
  <c r="G101" i="1"/>
  <c r="F101" i="1"/>
  <c r="E101" i="1"/>
  <c r="D101" i="1"/>
  <c r="M170" i="1"/>
  <c r="P170" i="1"/>
  <c r="M169" i="1"/>
  <c r="K167" i="1"/>
  <c r="I167" i="1"/>
  <c r="H167" i="1"/>
  <c r="G167" i="1"/>
  <c r="F167" i="1"/>
  <c r="E167" i="1"/>
  <c r="D167" i="1"/>
  <c r="P178" i="1"/>
  <c r="O178" i="1"/>
  <c r="CT178" i="1" s="1"/>
  <c r="CU178" i="1" s="1"/>
  <c r="M178" i="1"/>
  <c r="L178" i="1"/>
  <c r="J178" i="1"/>
  <c r="P177" i="1"/>
  <c r="O177" i="1"/>
  <c r="O153" i="1" s="1"/>
  <c r="M177" i="1"/>
  <c r="L177" i="1"/>
  <c r="J177" i="1"/>
  <c r="P176" i="1"/>
  <c r="O176" i="1"/>
  <c r="CT176" i="1" s="1"/>
  <c r="CU176" i="1" s="1"/>
  <c r="M176" i="1"/>
  <c r="L176" i="1"/>
  <c r="J176" i="1"/>
  <c r="P175" i="1"/>
  <c r="O175" i="1"/>
  <c r="O151" i="1" s="1"/>
  <c r="M175" i="1"/>
  <c r="L175" i="1"/>
  <c r="J175" i="1"/>
  <c r="P174" i="1"/>
  <c r="O174" i="1"/>
  <c r="O150" i="1" s="1"/>
  <c r="M174" i="1"/>
  <c r="L174" i="1"/>
  <c r="J174" i="1"/>
  <c r="N173" i="1"/>
  <c r="K173" i="1"/>
  <c r="I173" i="1"/>
  <c r="H173" i="1"/>
  <c r="G173" i="1"/>
  <c r="F173" i="1"/>
  <c r="E173" i="1"/>
  <c r="D173" i="1"/>
  <c r="P230" i="1"/>
  <c r="O230" i="1"/>
  <c r="CT230" i="1" s="1"/>
  <c r="CU230" i="1" s="1"/>
  <c r="M230" i="1"/>
  <c r="L230" i="1"/>
  <c r="J230" i="1"/>
  <c r="M229" i="1"/>
  <c r="L229" i="1"/>
  <c r="J229" i="1"/>
  <c r="P228" i="1"/>
  <c r="O228" i="1"/>
  <c r="CT228" i="1" s="1"/>
  <c r="CU228" i="1" s="1"/>
  <c r="M228" i="1"/>
  <c r="L228" i="1"/>
  <c r="J228" i="1"/>
  <c r="P227" i="1"/>
  <c r="O227" i="1"/>
  <c r="CT227" i="1" s="1"/>
  <c r="CU227" i="1" s="1"/>
  <c r="M227" i="1"/>
  <c r="L227" i="1"/>
  <c r="J227" i="1"/>
  <c r="P226" i="1"/>
  <c r="O226" i="1"/>
  <c r="CT226" i="1" s="1"/>
  <c r="CU226" i="1" s="1"/>
  <c r="M226" i="1"/>
  <c r="L226" i="1"/>
  <c r="J226" i="1"/>
  <c r="K225" i="1"/>
  <c r="I225" i="1"/>
  <c r="H225" i="1"/>
  <c r="G225" i="1"/>
  <c r="F225" i="1"/>
  <c r="E225" i="1"/>
  <c r="D225" i="1"/>
  <c r="N99" i="1" l="1"/>
  <c r="N45" i="1" s="1"/>
  <c r="N39" i="1" s="1"/>
  <c r="CT174" i="1"/>
  <c r="CU174" i="1" s="1"/>
  <c r="CT175" i="1"/>
  <c r="CU175" i="1" s="1"/>
  <c r="CT177" i="1"/>
  <c r="CU177" i="1" s="1"/>
  <c r="N97" i="1"/>
  <c r="N43" i="1" s="1"/>
  <c r="N37" i="1" s="1"/>
  <c r="CT51" i="1"/>
  <c r="CU51" i="1" s="1"/>
  <c r="CT48" i="1"/>
  <c r="CU48" i="1" s="1"/>
  <c r="CT50" i="1"/>
  <c r="CU50" i="1" s="1"/>
  <c r="CT52" i="1"/>
  <c r="CU52" i="1" s="1"/>
  <c r="CU83" i="1"/>
  <c r="L83" i="1"/>
  <c r="M83" i="1"/>
  <c r="P109" i="1"/>
  <c r="P111" i="1"/>
  <c r="P32" i="1"/>
  <c r="P229" i="1"/>
  <c r="P73" i="1"/>
  <c r="P105" i="1"/>
  <c r="P103" i="1"/>
  <c r="L225" i="1"/>
  <c r="P173" i="1"/>
  <c r="P83" i="1"/>
  <c r="P29" i="1"/>
  <c r="O32" i="1"/>
  <c r="CT32" i="1" s="1"/>
  <c r="CU32" i="1" s="1"/>
  <c r="M65" i="1"/>
  <c r="P59" i="1"/>
  <c r="M77" i="1"/>
  <c r="N71" i="1"/>
  <c r="O71" i="1" s="1"/>
  <c r="O73" i="1"/>
  <c r="CT73" i="1" s="1"/>
  <c r="CU73" i="1" s="1"/>
  <c r="L47" i="1"/>
  <c r="O47" i="1"/>
  <c r="CT47" i="1" s="1"/>
  <c r="CU47" i="1" s="1"/>
  <c r="N225" i="1"/>
  <c r="O173" i="1"/>
  <c r="CT173" i="1" s="1"/>
  <c r="CU173" i="1" s="1"/>
  <c r="M101" i="1"/>
  <c r="M107" i="1"/>
  <c r="P77" i="1"/>
  <c r="P65" i="1"/>
  <c r="L53" i="1"/>
  <c r="M59" i="1"/>
  <c r="P47" i="1"/>
  <c r="M29" i="1"/>
  <c r="M173" i="1"/>
  <c r="L77" i="1"/>
  <c r="M71" i="1"/>
  <c r="O111" i="1"/>
  <c r="CT111" i="1" s="1"/>
  <c r="CU111" i="1" s="1"/>
  <c r="O105" i="1"/>
  <c r="CT105" i="1" s="1"/>
  <c r="CU105" i="1" s="1"/>
  <c r="L29" i="1"/>
  <c r="M167" i="1"/>
  <c r="O29" i="1"/>
  <c r="CT29" i="1" s="1"/>
  <c r="CU29" i="1" s="1"/>
  <c r="J29" i="1"/>
  <c r="M47" i="1"/>
  <c r="J47" i="1"/>
  <c r="M53" i="1"/>
  <c r="P55" i="1"/>
  <c r="J59" i="1"/>
  <c r="L59" i="1"/>
  <c r="J53" i="1"/>
  <c r="N53" i="1"/>
  <c r="O55" i="1"/>
  <c r="CT55" i="1" s="1"/>
  <c r="CU55" i="1" s="1"/>
  <c r="O59" i="1"/>
  <c r="CT59" i="1" s="1"/>
  <c r="CU59" i="1" s="1"/>
  <c r="J65" i="1"/>
  <c r="L65" i="1"/>
  <c r="O65" i="1"/>
  <c r="CT65" i="1" s="1"/>
  <c r="CU65" i="1" s="1"/>
  <c r="J71" i="1"/>
  <c r="L71" i="1"/>
  <c r="O77" i="1"/>
  <c r="CT77" i="1" s="1"/>
  <c r="CU77" i="1" s="1"/>
  <c r="J83" i="1"/>
  <c r="J77" i="1"/>
  <c r="J101" i="1"/>
  <c r="L101" i="1"/>
  <c r="N101" i="1"/>
  <c r="O103" i="1"/>
  <c r="CT103" i="1" s="1"/>
  <c r="CU103" i="1" s="1"/>
  <c r="J107" i="1"/>
  <c r="L107" i="1"/>
  <c r="N107" i="1"/>
  <c r="O109" i="1"/>
  <c r="CT109" i="1" s="1"/>
  <c r="CU109" i="1" s="1"/>
  <c r="P169" i="1"/>
  <c r="N167" i="1"/>
  <c r="J167" i="1"/>
  <c r="L167" i="1"/>
  <c r="CT169" i="1"/>
  <c r="CU169" i="1" s="1"/>
  <c r="O170" i="1"/>
  <c r="O152" i="1" s="1"/>
  <c r="J169" i="1"/>
  <c r="L169" i="1"/>
  <c r="J170" i="1"/>
  <c r="L170" i="1"/>
  <c r="J173" i="1"/>
  <c r="L173" i="1"/>
  <c r="M225" i="1"/>
  <c r="O229" i="1"/>
  <c r="CT229" i="1" s="1"/>
  <c r="CU229" i="1" s="1"/>
  <c r="J225" i="1"/>
  <c r="O242" i="1"/>
  <c r="CT242" i="1" s="1"/>
  <c r="CU242" i="1" s="1"/>
  <c r="M242" i="1"/>
  <c r="P241" i="1"/>
  <c r="O241" i="1"/>
  <c r="CT241" i="1" s="1"/>
  <c r="CU241" i="1" s="1"/>
  <c r="M241" i="1"/>
  <c r="L241" i="1"/>
  <c r="J241" i="1"/>
  <c r="P240" i="1"/>
  <c r="O240" i="1"/>
  <c r="CT240" i="1" s="1"/>
  <c r="CU240" i="1" s="1"/>
  <c r="M240" i="1"/>
  <c r="L240" i="1"/>
  <c r="J240" i="1"/>
  <c r="P239" i="1"/>
  <c r="O239" i="1"/>
  <c r="CT239" i="1" s="1"/>
  <c r="CU239" i="1" s="1"/>
  <c r="M239" i="1"/>
  <c r="L239" i="1"/>
  <c r="J239" i="1"/>
  <c r="O238" i="1"/>
  <c r="CT238" i="1" s="1"/>
  <c r="CU238" i="1" s="1"/>
  <c r="M238" i="1"/>
  <c r="N237" i="1"/>
  <c r="K237" i="1"/>
  <c r="I237" i="1"/>
  <c r="H237" i="1"/>
  <c r="G237" i="1"/>
  <c r="F237" i="1"/>
  <c r="E237" i="1"/>
  <c r="D237" i="1"/>
  <c r="P278" i="1"/>
  <c r="O278" i="1"/>
  <c r="CT278" i="1" s="1"/>
  <c r="CU278" i="1" s="1"/>
  <c r="M278" i="1"/>
  <c r="L278" i="1"/>
  <c r="J278" i="1"/>
  <c r="P277" i="1"/>
  <c r="O277" i="1"/>
  <c r="CT277" i="1" s="1"/>
  <c r="CU277" i="1" s="1"/>
  <c r="M277" i="1"/>
  <c r="L277" i="1"/>
  <c r="J277" i="1"/>
  <c r="P276" i="1"/>
  <c r="O276" i="1"/>
  <c r="CT276" i="1" s="1"/>
  <c r="CU276" i="1" s="1"/>
  <c r="M276" i="1"/>
  <c r="L276" i="1"/>
  <c r="J276" i="1"/>
  <c r="P275" i="1"/>
  <c r="O275" i="1"/>
  <c r="CT275" i="1" s="1"/>
  <c r="CU275" i="1" s="1"/>
  <c r="M275" i="1"/>
  <c r="L275" i="1"/>
  <c r="J275" i="1"/>
  <c r="P274" i="1"/>
  <c r="O274" i="1"/>
  <c r="CT274" i="1" s="1"/>
  <c r="CU274" i="1" s="1"/>
  <c r="N273" i="1"/>
  <c r="K273" i="1"/>
  <c r="I273" i="1"/>
  <c r="H273" i="1"/>
  <c r="G273" i="1"/>
  <c r="F273" i="1"/>
  <c r="E273" i="1"/>
  <c r="D273" i="1"/>
  <c r="P379" i="1"/>
  <c r="O379" i="1"/>
  <c r="M379" i="1"/>
  <c r="L379" i="1"/>
  <c r="J379" i="1"/>
  <c r="P378" i="1"/>
  <c r="O378" i="1"/>
  <c r="M378" i="1"/>
  <c r="L378" i="1"/>
  <c r="J378" i="1"/>
  <c r="P377" i="1"/>
  <c r="O377" i="1"/>
  <c r="M377" i="1"/>
  <c r="L377" i="1"/>
  <c r="J377" i="1"/>
  <c r="P376" i="1"/>
  <c r="O376" i="1"/>
  <c r="M376" i="1"/>
  <c r="L376" i="1"/>
  <c r="J376" i="1"/>
  <c r="F376" i="1"/>
  <c r="F374" i="1" s="1"/>
  <c r="P375" i="1"/>
  <c r="O375" i="1"/>
  <c r="M375" i="1"/>
  <c r="L375" i="1"/>
  <c r="J375" i="1"/>
  <c r="N374" i="1"/>
  <c r="K374" i="1"/>
  <c r="I374" i="1"/>
  <c r="H374" i="1"/>
  <c r="E374" i="1"/>
  <c r="D374" i="1"/>
  <c r="P385" i="1"/>
  <c r="O385" i="1"/>
  <c r="CT385" i="1" s="1"/>
  <c r="CU385" i="1" s="1"/>
  <c r="M385" i="1"/>
  <c r="L385" i="1"/>
  <c r="J385" i="1"/>
  <c r="P384" i="1"/>
  <c r="O384" i="1"/>
  <c r="CT384" i="1" s="1"/>
  <c r="CU384" i="1" s="1"/>
  <c r="M384" i="1"/>
  <c r="L384" i="1"/>
  <c r="J384" i="1"/>
  <c r="M383" i="1"/>
  <c r="L383" i="1"/>
  <c r="J383" i="1"/>
  <c r="M382" i="1"/>
  <c r="L382" i="1"/>
  <c r="J382" i="1"/>
  <c r="F382" i="1"/>
  <c r="F380" i="1" s="1"/>
  <c r="P381" i="1"/>
  <c r="O381" i="1"/>
  <c r="CT381" i="1" s="1"/>
  <c r="CU381" i="1" s="1"/>
  <c r="M381" i="1"/>
  <c r="L381" i="1"/>
  <c r="J381" i="1"/>
  <c r="K380" i="1"/>
  <c r="I380" i="1"/>
  <c r="H380" i="1"/>
  <c r="G380" i="1"/>
  <c r="E380" i="1"/>
  <c r="D380" i="1"/>
  <c r="P397" i="1"/>
  <c r="O397" i="1"/>
  <c r="CT397" i="1" s="1"/>
  <c r="CU397" i="1" s="1"/>
  <c r="M397" i="1"/>
  <c r="L397" i="1"/>
  <c r="J397" i="1"/>
  <c r="P396" i="1"/>
  <c r="O396" i="1"/>
  <c r="CT396" i="1" s="1"/>
  <c r="CU396" i="1" s="1"/>
  <c r="M396" i="1"/>
  <c r="L396" i="1"/>
  <c r="J396" i="1"/>
  <c r="P395" i="1"/>
  <c r="O395" i="1"/>
  <c r="CT395" i="1" s="1"/>
  <c r="CU395" i="1" s="1"/>
  <c r="M395" i="1"/>
  <c r="L395" i="1"/>
  <c r="J395" i="1"/>
  <c r="P394" i="1"/>
  <c r="O394" i="1"/>
  <c r="CT394" i="1" s="1"/>
  <c r="CU394" i="1" s="1"/>
  <c r="M394" i="1"/>
  <c r="L394" i="1"/>
  <c r="J394" i="1"/>
  <c r="F394" i="1"/>
  <c r="F392" i="1" s="1"/>
  <c r="P393" i="1"/>
  <c r="O393" i="1"/>
  <c r="CT393" i="1" s="1"/>
  <c r="CU393" i="1" s="1"/>
  <c r="M393" i="1"/>
  <c r="L393" i="1"/>
  <c r="J393" i="1"/>
  <c r="N392" i="1"/>
  <c r="K392" i="1"/>
  <c r="I392" i="1"/>
  <c r="H392" i="1"/>
  <c r="G392" i="1"/>
  <c r="E392" i="1"/>
  <c r="D392" i="1"/>
  <c r="O409" i="1"/>
  <c r="CT409" i="1" s="1"/>
  <c r="CU409" i="1" s="1"/>
  <c r="O408" i="1"/>
  <c r="CT408" i="1" s="1"/>
  <c r="CU408" i="1" s="1"/>
  <c r="M407" i="1"/>
  <c r="L407" i="1"/>
  <c r="J407" i="1"/>
  <c r="M406" i="1"/>
  <c r="F406" i="1"/>
  <c r="F404" i="1" s="1"/>
  <c r="M405" i="1"/>
  <c r="L405" i="1"/>
  <c r="J405" i="1"/>
  <c r="K404" i="1"/>
  <c r="I404" i="1"/>
  <c r="E404" i="1"/>
  <c r="D404" i="1"/>
  <c r="P427" i="1"/>
  <c r="O427" i="1"/>
  <c r="CT427" i="1" s="1"/>
  <c r="CU427" i="1" s="1"/>
  <c r="M427" i="1"/>
  <c r="L427" i="1"/>
  <c r="J427" i="1"/>
  <c r="P426" i="1"/>
  <c r="O426" i="1"/>
  <c r="CT426" i="1" s="1"/>
  <c r="CU426" i="1" s="1"/>
  <c r="M426" i="1"/>
  <c r="L426" i="1"/>
  <c r="J426" i="1"/>
  <c r="N425" i="1"/>
  <c r="N401" i="1" s="1"/>
  <c r="M425" i="1"/>
  <c r="L425" i="1"/>
  <c r="J425" i="1"/>
  <c r="N424" i="1"/>
  <c r="N400" i="1" s="1"/>
  <c r="M424" i="1"/>
  <c r="L424" i="1"/>
  <c r="J424" i="1"/>
  <c r="F424" i="1"/>
  <c r="F422" i="1" s="1"/>
  <c r="P423" i="1"/>
  <c r="O423" i="1"/>
  <c r="CT423" i="1" s="1"/>
  <c r="CU423" i="1" s="1"/>
  <c r="M423" i="1"/>
  <c r="L423" i="1"/>
  <c r="J423" i="1"/>
  <c r="K422" i="1"/>
  <c r="I422" i="1"/>
  <c r="H422" i="1"/>
  <c r="G422" i="1"/>
  <c r="E422" i="1"/>
  <c r="D422" i="1"/>
  <c r="P421" i="1"/>
  <c r="O421" i="1"/>
  <c r="CT421" i="1" s="1"/>
  <c r="CU421" i="1" s="1"/>
  <c r="M421" i="1"/>
  <c r="L421" i="1"/>
  <c r="J421" i="1"/>
  <c r="P420" i="1"/>
  <c r="O420" i="1"/>
  <c r="CT420" i="1" s="1"/>
  <c r="CU420" i="1" s="1"/>
  <c r="M420" i="1"/>
  <c r="L420" i="1"/>
  <c r="J420" i="1"/>
  <c r="P419" i="1"/>
  <c r="O419" i="1"/>
  <c r="CT419" i="1" s="1"/>
  <c r="CU419" i="1" s="1"/>
  <c r="M419" i="1"/>
  <c r="L419" i="1"/>
  <c r="J419" i="1"/>
  <c r="P418" i="1"/>
  <c r="O418" i="1"/>
  <c r="CT418" i="1" s="1"/>
  <c r="CU418" i="1" s="1"/>
  <c r="M418" i="1"/>
  <c r="L418" i="1"/>
  <c r="J418" i="1"/>
  <c r="F418" i="1"/>
  <c r="F416" i="1" s="1"/>
  <c r="N417" i="1"/>
  <c r="N399" i="1" s="1"/>
  <c r="M417" i="1"/>
  <c r="L417" i="1"/>
  <c r="J417" i="1"/>
  <c r="K416" i="1"/>
  <c r="I416" i="1"/>
  <c r="H416" i="1"/>
  <c r="G416" i="1"/>
  <c r="E416" i="1"/>
  <c r="D416" i="1"/>
  <c r="P745" i="1"/>
  <c r="O745" i="1"/>
  <c r="O739" i="1" s="1"/>
  <c r="M745" i="1"/>
  <c r="L745" i="1"/>
  <c r="J745" i="1"/>
  <c r="P744" i="1"/>
  <c r="O744" i="1"/>
  <c r="O738" i="1" s="1"/>
  <c r="M744" i="1"/>
  <c r="L744" i="1"/>
  <c r="J744" i="1"/>
  <c r="P743" i="1"/>
  <c r="O743" i="1"/>
  <c r="O737" i="1" s="1"/>
  <c r="M743" i="1"/>
  <c r="L743" i="1"/>
  <c r="J743" i="1"/>
  <c r="P742" i="1"/>
  <c r="O742" i="1"/>
  <c r="O736" i="1" s="1"/>
  <c r="M742" i="1"/>
  <c r="L742" i="1"/>
  <c r="J742" i="1"/>
  <c r="P741" i="1"/>
  <c r="O741" i="1"/>
  <c r="O735" i="1" s="1"/>
  <c r="M741" i="1"/>
  <c r="L741" i="1"/>
  <c r="J741" i="1"/>
  <c r="N740" i="1"/>
  <c r="M740" i="1"/>
  <c r="H740" i="1"/>
  <c r="T734" i="1" s="1"/>
  <c r="G740" i="1"/>
  <c r="T410" i="1" l="1"/>
  <c r="CT170" i="1"/>
  <c r="CU170" i="1" s="1"/>
  <c r="CT742" i="1"/>
  <c r="CU742" i="1" s="1"/>
  <c r="CJ742" i="1"/>
  <c r="CT743" i="1"/>
  <c r="CU743" i="1" s="1"/>
  <c r="CJ743" i="1"/>
  <c r="CT745" i="1"/>
  <c r="CU745" i="1" s="1"/>
  <c r="CJ745" i="1"/>
  <c r="CT744" i="1"/>
  <c r="CU744" i="1" s="1"/>
  <c r="CJ744" i="1"/>
  <c r="CT741" i="1"/>
  <c r="CU741" i="1" s="1"/>
  <c r="CJ741" i="1"/>
  <c r="P417" i="1"/>
  <c r="CT378" i="1"/>
  <c r="CU378" i="1" s="1"/>
  <c r="CT377" i="1"/>
  <c r="CU377" i="1" s="1"/>
  <c r="P167" i="1"/>
  <c r="P407" i="1"/>
  <c r="CT375" i="1"/>
  <c r="CU375" i="1" s="1"/>
  <c r="CT376" i="1"/>
  <c r="CU376" i="1" s="1"/>
  <c r="M736" i="1"/>
  <c r="CT379" i="1"/>
  <c r="CU379" i="1" s="1"/>
  <c r="P71" i="1"/>
  <c r="CT71" i="1"/>
  <c r="CU71" i="1" s="1"/>
  <c r="M737" i="1"/>
  <c r="M739" i="1"/>
  <c r="P424" i="1"/>
  <c r="P425" i="1"/>
  <c r="G404" i="1"/>
  <c r="G364" i="1"/>
  <c r="M738" i="1"/>
  <c r="O225" i="1"/>
  <c r="CT225" i="1" s="1"/>
  <c r="CU225" i="1" s="1"/>
  <c r="P225" i="1"/>
  <c r="M422" i="1"/>
  <c r="O392" i="1"/>
  <c r="CT392" i="1" s="1"/>
  <c r="CU392" i="1" s="1"/>
  <c r="L416" i="1"/>
  <c r="M392" i="1"/>
  <c r="P383" i="1"/>
  <c r="P382" i="1"/>
  <c r="N416" i="1"/>
  <c r="O740" i="1"/>
  <c r="CT740" i="1" s="1"/>
  <c r="CU740" i="1" s="1"/>
  <c r="H404" i="1"/>
  <c r="L422" i="1"/>
  <c r="N380" i="1"/>
  <c r="P374" i="1"/>
  <c r="P273" i="1"/>
  <c r="O237" i="1"/>
  <c r="CT237" i="1" s="1"/>
  <c r="CU237" i="1" s="1"/>
  <c r="M404" i="1"/>
  <c r="M237" i="1"/>
  <c r="L380" i="1"/>
  <c r="O273" i="1"/>
  <c r="CT273" i="1" s="1"/>
  <c r="CU273" i="1" s="1"/>
  <c r="P53" i="1"/>
  <c r="O53" i="1"/>
  <c r="CT53" i="1" s="1"/>
  <c r="CU53" i="1" s="1"/>
  <c r="O101" i="1"/>
  <c r="CT101" i="1" s="1"/>
  <c r="CU101" i="1" s="1"/>
  <c r="P101" i="1"/>
  <c r="O107" i="1"/>
  <c r="CT107" i="1" s="1"/>
  <c r="CU107" i="1" s="1"/>
  <c r="P107" i="1"/>
  <c r="O167" i="1"/>
  <c r="CT167" i="1" s="1"/>
  <c r="CU167" i="1" s="1"/>
  <c r="P740" i="1"/>
  <c r="M416" i="1"/>
  <c r="N422" i="1"/>
  <c r="O405" i="1"/>
  <c r="CT405" i="1" s="1"/>
  <c r="CU405" i="1" s="1"/>
  <c r="P392" i="1"/>
  <c r="M380" i="1"/>
  <c r="O374" i="1"/>
  <c r="CT374" i="1" s="1"/>
  <c r="CU374" i="1" s="1"/>
  <c r="L374" i="1"/>
  <c r="L273" i="1"/>
  <c r="P237" i="1"/>
  <c r="J237" i="1"/>
  <c r="L237" i="1"/>
  <c r="M273" i="1"/>
  <c r="J273" i="1"/>
  <c r="M374" i="1"/>
  <c r="J374" i="1"/>
  <c r="O382" i="1"/>
  <c r="CT382" i="1" s="1"/>
  <c r="CU382" i="1" s="1"/>
  <c r="O383" i="1"/>
  <c r="CT383" i="1" s="1"/>
  <c r="CU383" i="1" s="1"/>
  <c r="J380" i="1"/>
  <c r="J392" i="1"/>
  <c r="L392" i="1"/>
  <c r="P406" i="1"/>
  <c r="N404" i="1"/>
  <c r="P405" i="1"/>
  <c r="J406" i="1"/>
  <c r="O406" i="1"/>
  <c r="CT406" i="1" s="1"/>
  <c r="CU406" i="1" s="1"/>
  <c r="O407" i="1"/>
  <c r="CT407" i="1" s="1"/>
  <c r="CU407" i="1" s="1"/>
  <c r="L406" i="1"/>
  <c r="O417" i="1"/>
  <c r="CT417" i="1" s="1"/>
  <c r="CU417" i="1" s="1"/>
  <c r="O424" i="1"/>
  <c r="CT424" i="1" s="1"/>
  <c r="CU424" i="1" s="1"/>
  <c r="O425" i="1"/>
  <c r="CT425" i="1" s="1"/>
  <c r="CU425" i="1" s="1"/>
  <c r="J416" i="1"/>
  <c r="J422" i="1"/>
  <c r="L740" i="1"/>
  <c r="J740" i="1"/>
  <c r="J404" i="1" l="1"/>
  <c r="CJ740" i="1"/>
  <c r="O416" i="1"/>
  <c r="CT416" i="1" s="1"/>
  <c r="CU416" i="1" s="1"/>
  <c r="P380" i="1"/>
  <c r="N363" i="1"/>
  <c r="N730" i="1"/>
  <c r="N366" i="1"/>
  <c r="N731" i="1"/>
  <c r="P422" i="1"/>
  <c r="O380" i="1"/>
  <c r="CT380" i="1" s="1"/>
  <c r="CU380" i="1" s="1"/>
  <c r="O404" i="1"/>
  <c r="CT404" i="1" s="1"/>
  <c r="CU404" i="1" s="1"/>
  <c r="P404" i="1"/>
  <c r="L404" i="1"/>
  <c r="P416" i="1"/>
  <c r="O422" i="1"/>
  <c r="CT422" i="1" s="1"/>
  <c r="CU422" i="1" s="1"/>
  <c r="N364" i="1" l="1"/>
  <c r="N365" i="1"/>
  <c r="J735" i="1" l="1"/>
  <c r="L735" i="1"/>
  <c r="N732" i="1" l="1"/>
  <c r="N733" i="1"/>
  <c r="N729" i="1"/>
  <c r="CT735" i="1" l="1"/>
  <c r="CU735" i="1" s="1"/>
  <c r="CT738" i="1"/>
  <c r="CU738" i="1" s="1"/>
  <c r="CJ738" i="1"/>
  <c r="CT739" i="1"/>
  <c r="CU739" i="1" s="1"/>
  <c r="CJ739" i="1"/>
  <c r="CJ735" i="1" l="1"/>
  <c r="CT736" i="1"/>
  <c r="CU736" i="1" s="1"/>
  <c r="CJ736" i="1"/>
  <c r="CT737" i="1"/>
  <c r="CU737" i="1" s="1"/>
  <c r="CJ737" i="1"/>
  <c r="N201" i="1"/>
  <c r="O100" i="1" l="1"/>
  <c r="CT100" i="1" l="1"/>
  <c r="CU100" i="1" s="1"/>
  <c r="O46" i="1"/>
  <c r="O96" i="1"/>
  <c r="O98" i="1"/>
  <c r="CT98" i="1" l="1"/>
  <c r="CU98" i="1" s="1"/>
  <c r="O44" i="1"/>
  <c r="CT96" i="1"/>
  <c r="CU96" i="1" s="1"/>
  <c r="O42" i="1"/>
  <c r="CJ427" i="1" l="1"/>
  <c r="CJ426" i="1"/>
  <c r="CJ425" i="1"/>
  <c r="CJ424" i="1"/>
  <c r="CJ423" i="1"/>
  <c r="CJ397" i="1"/>
  <c r="CJ396" i="1"/>
  <c r="CJ395" i="1"/>
  <c r="CJ394" i="1"/>
  <c r="CJ393" i="1"/>
  <c r="T385" i="1"/>
  <c r="T384" i="1"/>
  <c r="T383" i="1"/>
  <c r="T382" i="1"/>
  <c r="CJ385" i="1"/>
  <c r="CJ384" i="1"/>
  <c r="CJ383" i="1"/>
  <c r="CJ382" i="1"/>
  <c r="T381" i="1"/>
  <c r="CJ381" i="1"/>
  <c r="CJ379" i="1"/>
  <c r="CJ378" i="1"/>
  <c r="CJ377" i="1"/>
  <c r="CJ376" i="1"/>
  <c r="CJ375" i="1"/>
  <c r="CJ278" i="1"/>
  <c r="CJ277" i="1"/>
  <c r="CJ276" i="1"/>
  <c r="CJ275" i="1"/>
  <c r="CJ274" i="1"/>
  <c r="CJ242" i="1"/>
  <c r="CJ241" i="1"/>
  <c r="CJ240" i="1"/>
  <c r="CJ239" i="1"/>
  <c r="CJ238" i="1"/>
  <c r="O124" i="1"/>
  <c r="M124" i="1"/>
  <c r="L124" i="1"/>
  <c r="J124" i="1"/>
  <c r="O123" i="1"/>
  <c r="O117" i="1" s="1"/>
  <c r="M123" i="1"/>
  <c r="L123" i="1"/>
  <c r="J123" i="1"/>
  <c r="O122" i="1"/>
  <c r="M122" i="1"/>
  <c r="L122" i="1"/>
  <c r="J122" i="1"/>
  <c r="O121" i="1"/>
  <c r="O115" i="1" s="1"/>
  <c r="M121" i="1"/>
  <c r="L121" i="1"/>
  <c r="J121" i="1"/>
  <c r="O120" i="1"/>
  <c r="M120" i="1"/>
  <c r="L120" i="1"/>
  <c r="J120" i="1"/>
  <c r="F119" i="1"/>
  <c r="E119" i="1"/>
  <c r="D119" i="1"/>
  <c r="CJ64" i="1"/>
  <c r="CJ63" i="1"/>
  <c r="CJ62" i="1"/>
  <c r="CL61" i="1"/>
  <c r="CG61" i="1"/>
  <c r="CJ61" i="1"/>
  <c r="CJ60" i="1"/>
  <c r="CG59" i="1"/>
  <c r="CJ58" i="1"/>
  <c r="CJ57" i="1"/>
  <c r="CJ56" i="1"/>
  <c r="CL55" i="1"/>
  <c r="CG55" i="1"/>
  <c r="CJ54" i="1"/>
  <c r="CJ52" i="1"/>
  <c r="CJ51" i="1"/>
  <c r="CJ50" i="1"/>
  <c r="CG49" i="1"/>
  <c r="CJ49" i="1"/>
  <c r="CJ48" i="1"/>
  <c r="O118" i="1" l="1"/>
  <c r="O40" i="1" s="1"/>
  <c r="O114" i="1"/>
  <c r="O36" i="1" s="1"/>
  <c r="O116" i="1"/>
  <c r="O38" i="1" s="1"/>
  <c r="O119" i="1"/>
  <c r="CJ119" i="1" s="1"/>
  <c r="CJ120" i="1"/>
  <c r="CT120" i="1"/>
  <c r="CU120" i="1" s="1"/>
  <c r="CJ124" i="1"/>
  <c r="CT124" i="1"/>
  <c r="CU124" i="1" s="1"/>
  <c r="CJ123" i="1"/>
  <c r="CT123" i="1"/>
  <c r="CU123" i="1" s="1"/>
  <c r="CJ122" i="1"/>
  <c r="CT122" i="1"/>
  <c r="CU122" i="1" s="1"/>
  <c r="CJ121" i="1"/>
  <c r="CT121" i="1"/>
  <c r="CU121" i="1" s="1"/>
  <c r="CG380" i="1"/>
  <c r="CJ374" i="1"/>
  <c r="CJ380" i="1"/>
  <c r="T380" i="1"/>
  <c r="M119" i="1"/>
  <c r="CJ237" i="1"/>
  <c r="CJ273" i="1"/>
  <c r="CJ392" i="1"/>
  <c r="CJ422" i="1"/>
  <c r="J119" i="1"/>
  <c r="L119" i="1"/>
  <c r="CJ47" i="1"/>
  <c r="CJ55" i="1"/>
  <c r="CJ59" i="1"/>
  <c r="CJ53" i="1"/>
  <c r="CT119" i="1" l="1"/>
  <c r="CU119" i="1" s="1"/>
  <c r="P202" i="1" l="1"/>
  <c r="O202" i="1"/>
  <c r="M202" i="1"/>
  <c r="L202" i="1"/>
  <c r="J202" i="1"/>
  <c r="CG201" i="1"/>
  <c r="P201" i="1"/>
  <c r="O201" i="1"/>
  <c r="M201" i="1"/>
  <c r="L201" i="1"/>
  <c r="J201" i="1"/>
  <c r="P200" i="1"/>
  <c r="O200" i="1"/>
  <c r="M200" i="1"/>
  <c r="L200" i="1"/>
  <c r="J200" i="1"/>
  <c r="CG199" i="1"/>
  <c r="CG200" i="1" s="1"/>
  <c r="M199" i="1"/>
  <c r="L199" i="1"/>
  <c r="J199" i="1"/>
  <c r="CG198" i="1"/>
  <c r="M198" i="1"/>
  <c r="L198" i="1"/>
  <c r="J198" i="1"/>
  <c r="N197" i="1"/>
  <c r="K197" i="1"/>
  <c r="I197" i="1"/>
  <c r="H197" i="1"/>
  <c r="CG178" i="1"/>
  <c r="CJ178" i="1"/>
  <c r="CG177" i="1"/>
  <c r="CJ177" i="1"/>
  <c r="CG176" i="1"/>
  <c r="CJ176" i="1"/>
  <c r="CG175" i="1"/>
  <c r="CJ175" i="1"/>
  <c r="CG174" i="1"/>
  <c r="CJ174" i="1"/>
  <c r="CJ172" i="1"/>
  <c r="CG172" i="1"/>
  <c r="CJ171" i="1"/>
  <c r="CG171" i="1"/>
  <c r="CG169" i="1"/>
  <c r="CJ168" i="1"/>
  <c r="CG168" i="1"/>
  <c r="CJ112" i="1"/>
  <c r="CJ110" i="1"/>
  <c r="CJ108" i="1"/>
  <c r="CJ106" i="1"/>
  <c r="CJ104" i="1"/>
  <c r="CJ102" i="1"/>
  <c r="O97" i="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CT97" i="1" l="1"/>
  <c r="CU97" i="1" s="1"/>
  <c r="O43" i="1"/>
  <c r="O37" i="1" s="1"/>
  <c r="CJ200" i="1"/>
  <c r="CT200" i="1"/>
  <c r="CU200" i="1" s="1"/>
  <c r="CJ201" i="1"/>
  <c r="CT201" i="1"/>
  <c r="CU201" i="1" s="1"/>
  <c r="CJ202" i="1"/>
  <c r="CT202" i="1"/>
  <c r="CU202" i="1" s="1"/>
  <c r="O99" i="1"/>
  <c r="L197" i="1"/>
  <c r="CG197" i="1"/>
  <c r="CJ65" i="1"/>
  <c r="CG77" i="1"/>
  <c r="CJ101" i="1"/>
  <c r="CJ107" i="1"/>
  <c r="CJ173" i="1"/>
  <c r="CJ73" i="1"/>
  <c r="CJ109" i="1"/>
  <c r="M197" i="1"/>
  <c r="CJ103" i="1"/>
  <c r="CG170" i="1"/>
  <c r="CG173" i="1"/>
  <c r="CG31" i="1"/>
  <c r="CG167" i="1"/>
  <c r="O198" i="1"/>
  <c r="O199" i="1"/>
  <c r="J197" i="1"/>
  <c r="P197" i="1"/>
  <c r="CJ169" i="1"/>
  <c r="CJ170" i="1"/>
  <c r="CJ105" i="1"/>
  <c r="CJ111" i="1"/>
  <c r="CJ71" i="1"/>
  <c r="CJ77" i="1"/>
  <c r="CJ29" i="1"/>
  <c r="T29" i="1"/>
  <c r="CT99" i="1" l="1"/>
  <c r="CU99" i="1" s="1"/>
  <c r="O45" i="1"/>
  <c r="O39" i="1" s="1"/>
  <c r="CJ198" i="1"/>
  <c r="CT198" i="1"/>
  <c r="CU198" i="1" s="1"/>
  <c r="CJ199" i="1"/>
  <c r="CT199" i="1"/>
  <c r="CU199" i="1" s="1"/>
  <c r="O197" i="1"/>
  <c r="CJ167" i="1"/>
  <c r="I40" i="1"/>
  <c r="M40" i="1" s="1"/>
  <c r="H40" i="1"/>
  <c r="G40" i="1"/>
  <c r="F118" i="1"/>
  <c r="E118" i="1"/>
  <c r="D118" i="1"/>
  <c r="I39" i="1"/>
  <c r="M39" i="1" s="1"/>
  <c r="H39" i="1"/>
  <c r="G39" i="1"/>
  <c r="F117" i="1"/>
  <c r="E117" i="1"/>
  <c r="D117" i="1"/>
  <c r="I38" i="1"/>
  <c r="M38" i="1" s="1"/>
  <c r="F116" i="1"/>
  <c r="E116" i="1"/>
  <c r="D116" i="1"/>
  <c r="I37" i="1"/>
  <c r="M37" i="1" s="1"/>
  <c r="H37" i="1"/>
  <c r="G37" i="1"/>
  <c r="F115" i="1"/>
  <c r="E115" i="1"/>
  <c r="D115" i="1"/>
  <c r="I36" i="1"/>
  <c r="M36" i="1" s="1"/>
  <c r="H36" i="1"/>
  <c r="F114" i="1"/>
  <c r="E114" i="1"/>
  <c r="D114" i="1"/>
  <c r="F95" i="1"/>
  <c r="E95" i="1"/>
  <c r="D95" i="1"/>
  <c r="F46" i="1"/>
  <c r="E46" i="1"/>
  <c r="D46" i="1"/>
  <c r="F45" i="1"/>
  <c r="E45" i="1"/>
  <c r="D45" i="1"/>
  <c r="F44" i="1"/>
  <c r="F38" i="1" s="1"/>
  <c r="E44" i="1"/>
  <c r="E38" i="1" s="1"/>
  <c r="D44" i="1"/>
  <c r="D38" i="1" s="1"/>
  <c r="F43" i="1"/>
  <c r="F37" i="1" s="1"/>
  <c r="E43" i="1"/>
  <c r="E37" i="1" s="1"/>
  <c r="D43" i="1"/>
  <c r="D37" i="1" s="1"/>
  <c r="F42" i="1"/>
  <c r="E42" i="1"/>
  <c r="D42" i="1"/>
  <c r="P116" i="1" l="1"/>
  <c r="H38" i="1"/>
  <c r="D113" i="1"/>
  <c r="H113" i="1"/>
  <c r="G113" i="1"/>
  <c r="L42" i="1"/>
  <c r="P42" i="1"/>
  <c r="CJ197" i="1"/>
  <c r="CT197" i="1"/>
  <c r="CU197" i="1" s="1"/>
  <c r="P44" i="1"/>
  <c r="J42" i="1"/>
  <c r="D35" i="1"/>
  <c r="F35" i="1"/>
  <c r="F41" i="1"/>
  <c r="G95" i="1"/>
  <c r="I95" i="1"/>
  <c r="M100" i="1"/>
  <c r="E35" i="1"/>
  <c r="E41" i="1"/>
  <c r="E113" i="1"/>
  <c r="P97" i="1"/>
  <c r="F113" i="1"/>
  <c r="M115" i="1"/>
  <c r="P99" i="1"/>
  <c r="D41" i="1"/>
  <c r="I113" i="1"/>
  <c r="M117" i="1"/>
  <c r="L97" i="1"/>
  <c r="L99" i="1"/>
  <c r="K113" i="1"/>
  <c r="M114" i="1"/>
  <c r="M118" i="1"/>
  <c r="M96" i="1"/>
  <c r="M98" i="1"/>
  <c r="M116" i="1"/>
  <c r="N95" i="1"/>
  <c r="P114" i="1"/>
  <c r="P118" i="1"/>
  <c r="K95" i="1"/>
  <c r="H95" i="1"/>
  <c r="J96" i="1"/>
  <c r="L96" i="1"/>
  <c r="P96" i="1"/>
  <c r="J97" i="1"/>
  <c r="M97" i="1"/>
  <c r="CJ97" i="1"/>
  <c r="CJ98" i="1"/>
  <c r="J98" i="1"/>
  <c r="L98" i="1"/>
  <c r="P98" i="1"/>
  <c r="J99" i="1"/>
  <c r="M99" i="1"/>
  <c r="J100" i="1"/>
  <c r="CJ100" i="1"/>
  <c r="N113" i="1"/>
  <c r="P115" i="1"/>
  <c r="P117" i="1"/>
  <c r="L100" i="1"/>
  <c r="P100" i="1"/>
  <c r="CJ114" i="1"/>
  <c r="J114" i="1"/>
  <c r="L114" i="1"/>
  <c r="CJ115" i="1"/>
  <c r="J115" i="1"/>
  <c r="L115" i="1"/>
  <c r="CJ116" i="1"/>
  <c r="J116" i="1"/>
  <c r="L116" i="1"/>
  <c r="CJ117" i="1"/>
  <c r="J117" i="1"/>
  <c r="L117" i="1"/>
  <c r="CJ118" i="1"/>
  <c r="J118" i="1"/>
  <c r="L118" i="1"/>
  <c r="L113" i="1" l="1"/>
  <c r="J44" i="1"/>
  <c r="J113" i="1"/>
  <c r="P38" i="1"/>
  <c r="P36" i="1"/>
  <c r="CT115" i="1"/>
  <c r="CU115" i="1" s="1"/>
  <c r="CT118" i="1"/>
  <c r="CU118" i="1" s="1"/>
  <c r="CT114" i="1"/>
  <c r="CU114" i="1" s="1"/>
  <c r="O113" i="1"/>
  <c r="CT113" i="1" s="1"/>
  <c r="CU113" i="1" s="1"/>
  <c r="CT117" i="1"/>
  <c r="CU117" i="1" s="1"/>
  <c r="CT116" i="1"/>
  <c r="CU116" i="1" s="1"/>
  <c r="G41" i="1"/>
  <c r="M42" i="1"/>
  <c r="CT42" i="1"/>
  <c r="CU42" i="1" s="1"/>
  <c r="CT46" i="1"/>
  <c r="CU46" i="1" s="1"/>
  <c r="CT39" i="1"/>
  <c r="CT43" i="1"/>
  <c r="CU43" i="1" s="1"/>
  <c r="CT44" i="1"/>
  <c r="CU44" i="1" s="1"/>
  <c r="J36" i="1"/>
  <c r="J95" i="1"/>
  <c r="P43" i="1"/>
  <c r="I41" i="1"/>
  <c r="J43" i="1"/>
  <c r="M113" i="1"/>
  <c r="G35" i="1"/>
  <c r="CJ99" i="1"/>
  <c r="L95" i="1"/>
  <c r="M95" i="1"/>
  <c r="H41" i="1"/>
  <c r="L46" i="1"/>
  <c r="M46" i="1"/>
  <c r="P95" i="1"/>
  <c r="CG38" i="1"/>
  <c r="CG36" i="1"/>
  <c r="P113" i="1"/>
  <c r="P46" i="1"/>
  <c r="L45" i="1"/>
  <c r="M45" i="1"/>
  <c r="M44" i="1"/>
  <c r="L44" i="1"/>
  <c r="M43" i="1"/>
  <c r="L43" i="1"/>
  <c r="K41" i="1"/>
  <c r="CJ96" i="1"/>
  <c r="J46" i="1"/>
  <c r="J45" i="1"/>
  <c r="P37" i="1" l="1"/>
  <c r="P40" i="1"/>
  <c r="CG37" i="1"/>
  <c r="J38" i="1"/>
  <c r="CU39" i="1"/>
  <c r="J37" i="1"/>
  <c r="CJ113" i="1"/>
  <c r="CT45" i="1"/>
  <c r="CU45" i="1" s="1"/>
  <c r="CJ46" i="1"/>
  <c r="CJ40" i="1"/>
  <c r="CJ43" i="1"/>
  <c r="CJ37" i="1"/>
  <c r="CJ44" i="1"/>
  <c r="CJ38" i="1"/>
  <c r="CJ42" i="1"/>
  <c r="CJ36" i="1"/>
  <c r="I35" i="1"/>
  <c r="CV222" i="1"/>
  <c r="CK42" i="1"/>
  <c r="P45" i="1"/>
  <c r="CJ45" i="1"/>
  <c r="N41" i="1"/>
  <c r="O95" i="1"/>
  <c r="L36" i="1"/>
  <c r="K35" i="1"/>
  <c r="P39" i="1"/>
  <c r="N35" i="1"/>
  <c r="CJ39" i="1"/>
  <c r="CG39" i="1"/>
  <c r="J39" i="1"/>
  <c r="CG40" i="1"/>
  <c r="J40" i="1"/>
  <c r="M41" i="1"/>
  <c r="L41" i="1"/>
  <c r="L37" i="1"/>
  <c r="L38" i="1"/>
  <c r="L39" i="1"/>
  <c r="H35" i="1"/>
  <c r="J41" i="1"/>
  <c r="L40" i="1"/>
  <c r="CJ602" i="1"/>
  <c r="CJ603" i="1"/>
  <c r="CJ604" i="1"/>
  <c r="CJ605" i="1"/>
  <c r="CJ606" i="1"/>
  <c r="CJ607" i="1"/>
  <c r="CJ888" i="1"/>
  <c r="CJ889" i="1"/>
  <c r="CJ890" i="1"/>
  <c r="CJ891" i="1"/>
  <c r="CJ892" i="1"/>
  <c r="CJ893" i="1"/>
  <c r="CJ894" i="1"/>
  <c r="CJ895" i="1"/>
  <c r="CJ896" i="1"/>
  <c r="CJ897" i="1"/>
  <c r="CJ898" i="1"/>
  <c r="CJ899" i="1"/>
  <c r="CJ900" i="1"/>
  <c r="CJ901" i="1"/>
  <c r="CJ902" i="1"/>
  <c r="CJ903" i="1"/>
  <c r="CJ904" i="1"/>
  <c r="CJ905" i="1"/>
  <c r="CJ906" i="1"/>
  <c r="CJ907" i="1"/>
  <c r="CJ908" i="1"/>
  <c r="CJ909" i="1"/>
  <c r="CJ910" i="1"/>
  <c r="CJ911" i="1"/>
  <c r="CJ912" i="1"/>
  <c r="CJ913" i="1"/>
  <c r="CJ914" i="1"/>
  <c r="CJ915" i="1"/>
  <c r="CJ916" i="1"/>
  <c r="CJ917" i="1"/>
  <c r="N154" i="1"/>
  <c r="K154" i="1"/>
  <c r="H154" i="1"/>
  <c r="I154" i="1"/>
  <c r="G154" i="1"/>
  <c r="CJ95" i="1" l="1"/>
  <c r="CT95" i="1"/>
  <c r="CU95" i="1" s="1"/>
  <c r="CT38" i="1"/>
  <c r="CU38" i="1" s="1"/>
  <c r="CT36" i="1"/>
  <c r="CU36" i="1" s="1"/>
  <c r="CT40" i="1"/>
  <c r="CU40" i="1" s="1"/>
  <c r="O41" i="1"/>
  <c r="CJ41" i="1" s="1"/>
  <c r="CT37" i="1"/>
  <c r="CU37" i="1" s="1"/>
  <c r="O35" i="1"/>
  <c r="CJ35" i="1" s="1"/>
  <c r="P41" i="1"/>
  <c r="CG35" i="1"/>
  <c r="J35" i="1"/>
  <c r="P35" i="1"/>
  <c r="L35" i="1"/>
  <c r="M35" i="1"/>
  <c r="CJ421" i="1"/>
  <c r="CJ420" i="1"/>
  <c r="CJ419" i="1"/>
  <c r="CJ418" i="1"/>
  <c r="CJ409" i="1"/>
  <c r="CJ408" i="1"/>
  <c r="F400" i="1"/>
  <c r="F398" i="1" s="1"/>
  <c r="E398" i="1"/>
  <c r="D398" i="1"/>
  <c r="F388" i="1"/>
  <c r="F386" i="1" s="1"/>
  <c r="E386" i="1"/>
  <c r="D386" i="1"/>
  <c r="F370" i="1"/>
  <c r="F368" i="1" s="1"/>
  <c r="E368" i="1"/>
  <c r="D368" i="1"/>
  <c r="P266" i="1"/>
  <c r="P265" i="1"/>
  <c r="P264" i="1"/>
  <c r="P263" i="1"/>
  <c r="N272" i="1"/>
  <c r="N266" i="1" s="1"/>
  <c r="K272" i="1"/>
  <c r="K266" i="1" s="1"/>
  <c r="I272" i="1"/>
  <c r="I266" i="1" s="1"/>
  <c r="H272" i="1"/>
  <c r="H266" i="1" s="1"/>
  <c r="G272" i="1"/>
  <c r="G266" i="1" s="1"/>
  <c r="N271" i="1"/>
  <c r="N265" i="1" s="1"/>
  <c r="K271" i="1"/>
  <c r="K265" i="1" s="1"/>
  <c r="I271" i="1"/>
  <c r="I265" i="1" s="1"/>
  <c r="H271" i="1"/>
  <c r="H265" i="1" s="1"/>
  <c r="G271" i="1"/>
  <c r="G265" i="1" s="1"/>
  <c r="N270" i="1"/>
  <c r="N264" i="1" s="1"/>
  <c r="K270" i="1"/>
  <c r="I270" i="1"/>
  <c r="H270" i="1"/>
  <c r="H264" i="1" s="1"/>
  <c r="G270" i="1"/>
  <c r="G264" i="1" s="1"/>
  <c r="N269" i="1"/>
  <c r="N263" i="1" s="1"/>
  <c r="K269" i="1"/>
  <c r="K263" i="1" s="1"/>
  <c r="I269" i="1"/>
  <c r="I263" i="1" s="1"/>
  <c r="H269" i="1"/>
  <c r="H263" i="1" s="1"/>
  <c r="G269" i="1"/>
  <c r="G263" i="1" s="1"/>
  <c r="N268" i="1"/>
  <c r="N262" i="1" s="1"/>
  <c r="K268" i="1"/>
  <c r="K262" i="1" s="1"/>
  <c r="I268" i="1"/>
  <c r="I262" i="1" s="1"/>
  <c r="H268" i="1"/>
  <c r="H262" i="1" s="1"/>
  <c r="G268" i="1"/>
  <c r="G262" i="1" s="1"/>
  <c r="F267" i="1"/>
  <c r="E267" i="1"/>
  <c r="D267" i="1"/>
  <c r="F263" i="1"/>
  <c r="F261" i="1" s="1"/>
  <c r="D263" i="1"/>
  <c r="D261" i="1" s="1"/>
  <c r="P262" i="1"/>
  <c r="E261" i="1"/>
  <c r="F218" i="1"/>
  <c r="F212" i="1" s="1"/>
  <c r="E218" i="1"/>
  <c r="E212" i="1" s="1"/>
  <c r="D218" i="1"/>
  <c r="D212" i="1" s="1"/>
  <c r="F217" i="1"/>
  <c r="F211" i="1" s="1"/>
  <c r="E217" i="1"/>
  <c r="E211" i="1" s="1"/>
  <c r="D217" i="1"/>
  <c r="D211" i="1" s="1"/>
  <c r="F216" i="1"/>
  <c r="F210" i="1" s="1"/>
  <c r="E216" i="1"/>
  <c r="E210" i="1" s="1"/>
  <c r="D216" i="1"/>
  <c r="D210" i="1" s="1"/>
  <c r="F215" i="1"/>
  <c r="F209" i="1" s="1"/>
  <c r="E215" i="1"/>
  <c r="E209" i="1" s="1"/>
  <c r="D215" i="1"/>
  <c r="D209" i="1" s="1"/>
  <c r="F214" i="1"/>
  <c r="E214" i="1"/>
  <c r="E208" i="1" s="1"/>
  <c r="D214" i="1"/>
  <c r="N236" i="1"/>
  <c r="K236" i="1"/>
  <c r="I236" i="1"/>
  <c r="H236" i="1"/>
  <c r="G236" i="1"/>
  <c r="N235" i="1"/>
  <c r="K235" i="1"/>
  <c r="I235" i="1"/>
  <c r="H235" i="1"/>
  <c r="G235" i="1"/>
  <c r="N234" i="1"/>
  <c r="K234" i="1"/>
  <c r="K216" i="1" s="1"/>
  <c r="K210" i="1" s="1"/>
  <c r="I234" i="1"/>
  <c r="H234" i="1"/>
  <c r="G234" i="1"/>
  <c r="G216" i="1" s="1"/>
  <c r="G210" i="1" s="1"/>
  <c r="N233" i="1"/>
  <c r="K233" i="1"/>
  <c r="K215" i="1" s="1"/>
  <c r="K209" i="1" s="1"/>
  <c r="I233" i="1"/>
  <c r="H233" i="1"/>
  <c r="G233" i="1"/>
  <c r="N232" i="1"/>
  <c r="K232" i="1"/>
  <c r="I232" i="1"/>
  <c r="I214" i="1" s="1"/>
  <c r="H232" i="1"/>
  <c r="H214" i="1" s="1"/>
  <c r="G232" i="1"/>
  <c r="G214" i="1" s="1"/>
  <c r="F231" i="1"/>
  <c r="E231" i="1"/>
  <c r="D231" i="1"/>
  <c r="CJ230" i="1"/>
  <c r="CJ228" i="1"/>
  <c r="CJ227" i="1"/>
  <c r="CJ226" i="1"/>
  <c r="P224" i="1"/>
  <c r="O224" i="1"/>
  <c r="M224" i="1"/>
  <c r="L224" i="1"/>
  <c r="J224" i="1"/>
  <c r="N223" i="1"/>
  <c r="M223" i="1"/>
  <c r="L223" i="1"/>
  <c r="J223" i="1"/>
  <c r="P222" i="1"/>
  <c r="O222" i="1"/>
  <c r="M222" i="1"/>
  <c r="L222" i="1"/>
  <c r="J222" i="1"/>
  <c r="P221" i="1"/>
  <c r="O221" i="1"/>
  <c r="M221" i="1"/>
  <c r="L221" i="1"/>
  <c r="J221" i="1"/>
  <c r="P220" i="1"/>
  <c r="O220" i="1"/>
  <c r="M220" i="1"/>
  <c r="L220" i="1"/>
  <c r="J220" i="1"/>
  <c r="K219" i="1"/>
  <c r="I219" i="1"/>
  <c r="H219" i="1"/>
  <c r="G219" i="1"/>
  <c r="F219" i="1"/>
  <c r="E219" i="1"/>
  <c r="D219" i="1"/>
  <c r="G215" i="1" l="1"/>
  <c r="G209" i="1" s="1"/>
  <c r="K264" i="1"/>
  <c r="L264" i="1" s="1"/>
  <c r="I264" i="1"/>
  <c r="I258" i="1" s="1"/>
  <c r="J235" i="1"/>
  <c r="K217" i="1"/>
  <c r="K211" i="1" s="1"/>
  <c r="L235" i="1"/>
  <c r="M235" i="1"/>
  <c r="I217" i="1"/>
  <c r="I211" i="1" s="1"/>
  <c r="H218" i="1"/>
  <c r="H212" i="1" s="1"/>
  <c r="H215" i="1"/>
  <c r="I218" i="1"/>
  <c r="I212" i="1" s="1"/>
  <c r="L262" i="1"/>
  <c r="K214" i="1"/>
  <c r="I215" i="1"/>
  <c r="I209" i="1" s="1"/>
  <c r="H216" i="1"/>
  <c r="H210" i="1" s="1"/>
  <c r="L265" i="1"/>
  <c r="H217" i="1"/>
  <c r="H211" i="1" s="1"/>
  <c r="CJ220" i="1"/>
  <c r="CT220" i="1"/>
  <c r="CU220" i="1" s="1"/>
  <c r="O262" i="1"/>
  <c r="O266" i="1"/>
  <c r="CJ266" i="1" s="1"/>
  <c r="CT41" i="1"/>
  <c r="CU41" i="1" s="1"/>
  <c r="N214" i="1"/>
  <c r="N218" i="1"/>
  <c r="N212" i="1" s="1"/>
  <c r="CJ222" i="1"/>
  <c r="CT222" i="1"/>
  <c r="CU222" i="1" s="1"/>
  <c r="CJ224" i="1"/>
  <c r="CT224" i="1"/>
  <c r="CU224" i="1" s="1"/>
  <c r="O264" i="1"/>
  <c r="CT35" i="1"/>
  <c r="CU35" i="1" s="1"/>
  <c r="CJ221" i="1"/>
  <c r="CT221" i="1"/>
  <c r="CU221" i="1" s="1"/>
  <c r="N216" i="1"/>
  <c r="N210" i="1" s="1"/>
  <c r="G363" i="1"/>
  <c r="G218" i="1"/>
  <c r="G212" i="1" s="1"/>
  <c r="N217" i="1"/>
  <c r="N211" i="1" s="1"/>
  <c r="I216" i="1"/>
  <c r="I210" i="1" s="1"/>
  <c r="G217" i="1"/>
  <c r="G211" i="1" s="1"/>
  <c r="L266" i="1"/>
  <c r="M266" i="1"/>
  <c r="J214" i="1"/>
  <c r="CV223" i="1"/>
  <c r="P235" i="1"/>
  <c r="P223" i="1"/>
  <c r="CJ406" i="1"/>
  <c r="CJ407" i="1"/>
  <c r="CJ417" i="1"/>
  <c r="CJ405" i="1"/>
  <c r="M389" i="1"/>
  <c r="M391" i="1"/>
  <c r="J388" i="1"/>
  <c r="P400" i="1"/>
  <c r="L401" i="1"/>
  <c r="J403" i="1"/>
  <c r="J219" i="1"/>
  <c r="P370" i="1"/>
  <c r="O387" i="1"/>
  <c r="O369" i="1" s="1"/>
  <c r="M388" i="1"/>
  <c r="L389" i="1"/>
  <c r="P403" i="1"/>
  <c r="O270" i="1"/>
  <c r="CJ270" i="1" s="1"/>
  <c r="T378" i="1"/>
  <c r="L272" i="1"/>
  <c r="G398" i="1"/>
  <c r="J401" i="1"/>
  <c r="M271" i="1"/>
  <c r="P372" i="1"/>
  <c r="M373" i="1"/>
  <c r="P390" i="1"/>
  <c r="L399" i="1"/>
  <c r="M400" i="1"/>
  <c r="O402" i="1"/>
  <c r="J270" i="1"/>
  <c r="M370" i="1"/>
  <c r="J390" i="1"/>
  <c r="M402" i="1"/>
  <c r="L390" i="1"/>
  <c r="J399" i="1"/>
  <c r="J268" i="1"/>
  <c r="M387" i="1"/>
  <c r="P391" i="1"/>
  <c r="L400" i="1"/>
  <c r="M371" i="1"/>
  <c r="G386" i="1"/>
  <c r="L387" i="1"/>
  <c r="M272" i="1"/>
  <c r="O390" i="1"/>
  <c r="O372" i="1" s="1"/>
  <c r="L391" i="1"/>
  <c r="O268" i="1"/>
  <c r="CJ268" i="1" s="1"/>
  <c r="O391" i="1"/>
  <c r="O373" i="1" s="1"/>
  <c r="L369" i="1"/>
  <c r="M269" i="1"/>
  <c r="K386" i="1"/>
  <c r="M390" i="1"/>
  <c r="L373" i="1"/>
  <c r="O272" i="1"/>
  <c r="CJ272" i="1" s="1"/>
  <c r="I398" i="1"/>
  <c r="L402" i="1"/>
  <c r="H368" i="1"/>
  <c r="H398" i="1"/>
  <c r="L270" i="1"/>
  <c r="M369" i="1"/>
  <c r="P387" i="1"/>
  <c r="L388" i="1"/>
  <c r="L403" i="1"/>
  <c r="P373" i="1"/>
  <c r="K368" i="1"/>
  <c r="J370" i="1"/>
  <c r="J372" i="1"/>
  <c r="I386" i="1"/>
  <c r="T397" i="1"/>
  <c r="H386" i="1"/>
  <c r="I368" i="1"/>
  <c r="J389" i="1"/>
  <c r="J391" i="1"/>
  <c r="K398" i="1"/>
  <c r="J400" i="1"/>
  <c r="J402" i="1"/>
  <c r="O403" i="1"/>
  <c r="P369" i="1"/>
  <c r="J387" i="1"/>
  <c r="T379" i="1"/>
  <c r="M401" i="1"/>
  <c r="J371" i="1"/>
  <c r="J373" i="1"/>
  <c r="T375" i="1"/>
  <c r="M399" i="1"/>
  <c r="T396" i="1"/>
  <c r="M403" i="1"/>
  <c r="J369" i="1"/>
  <c r="N267" i="1"/>
  <c r="J272" i="1"/>
  <c r="H267" i="1"/>
  <c r="G267" i="1"/>
  <c r="M268" i="1"/>
  <c r="L268" i="1"/>
  <c r="I267" i="1"/>
  <c r="M270" i="1"/>
  <c r="G261" i="1"/>
  <c r="P268" i="1"/>
  <c r="L269" i="1"/>
  <c r="P270" i="1"/>
  <c r="L271" i="1"/>
  <c r="P272" i="1"/>
  <c r="P269" i="1"/>
  <c r="O269" i="1"/>
  <c r="CJ269" i="1" s="1"/>
  <c r="K267" i="1"/>
  <c r="P271" i="1"/>
  <c r="J269" i="1"/>
  <c r="J271" i="1"/>
  <c r="O271" i="1"/>
  <c r="CJ271" i="1" s="1"/>
  <c r="D213" i="1"/>
  <c r="O223" i="1"/>
  <c r="CJ223" i="1" s="1"/>
  <c r="P233" i="1"/>
  <c r="M234" i="1"/>
  <c r="E207" i="1"/>
  <c r="N219" i="1"/>
  <c r="F213" i="1"/>
  <c r="M219" i="1"/>
  <c r="N231" i="1"/>
  <c r="CJ229" i="1"/>
  <c r="O235" i="1"/>
  <c r="CJ235" i="1" s="1"/>
  <c r="E213" i="1"/>
  <c r="F208" i="1"/>
  <c r="F207" i="1" s="1"/>
  <c r="D208" i="1"/>
  <c r="K231" i="1"/>
  <c r="O236" i="1"/>
  <c r="CJ236" i="1" s="1"/>
  <c r="L234" i="1"/>
  <c r="O234" i="1"/>
  <c r="CJ234" i="1" s="1"/>
  <c r="L219" i="1"/>
  <c r="O232" i="1"/>
  <c r="CJ232" i="1" s="1"/>
  <c r="L233" i="1"/>
  <c r="G231" i="1"/>
  <c r="J233" i="1"/>
  <c r="J234" i="1"/>
  <c r="I231" i="1"/>
  <c r="M233" i="1"/>
  <c r="O233" i="1"/>
  <c r="CJ233" i="1" s="1"/>
  <c r="H231" i="1"/>
  <c r="P234" i="1"/>
  <c r="N190" i="1"/>
  <c r="N189" i="1"/>
  <c r="N188" i="1"/>
  <c r="K190" i="1"/>
  <c r="K189" i="1"/>
  <c r="K147" i="1" s="1"/>
  <c r="K188" i="1"/>
  <c r="K146" i="1" s="1"/>
  <c r="K187" i="1"/>
  <c r="K145" i="1" s="1"/>
  <c r="K186" i="1"/>
  <c r="K144" i="1" s="1"/>
  <c r="I190" i="1"/>
  <c r="H190" i="1"/>
  <c r="I189" i="1"/>
  <c r="H189" i="1"/>
  <c r="I188" i="1"/>
  <c r="H188" i="1"/>
  <c r="I187" i="1"/>
  <c r="H187" i="1"/>
  <c r="I186" i="1"/>
  <c r="H186" i="1"/>
  <c r="G145" i="1"/>
  <c r="G188" i="1"/>
  <c r="G146" i="1" s="1"/>
  <c r="G189" i="1"/>
  <c r="G147" i="1" s="1"/>
  <c r="G190" i="1"/>
  <c r="G148" i="1" s="1"/>
  <c r="G186" i="1"/>
  <c r="G144" i="1" s="1"/>
  <c r="J231" i="1" l="1"/>
  <c r="L231" i="1"/>
  <c r="K258" i="1"/>
  <c r="M264" i="1"/>
  <c r="M214" i="1"/>
  <c r="K208" i="1"/>
  <c r="P214" i="1"/>
  <c r="N208" i="1"/>
  <c r="L215" i="1"/>
  <c r="H209" i="1"/>
  <c r="M262" i="1"/>
  <c r="O214" i="1"/>
  <c r="L214" i="1"/>
  <c r="L263" i="1"/>
  <c r="O218" i="1"/>
  <c r="G368" i="1"/>
  <c r="M263" i="1"/>
  <c r="I261" i="1"/>
  <c r="M265" i="1"/>
  <c r="M211" i="1"/>
  <c r="H144" i="1"/>
  <c r="I144" i="1"/>
  <c r="H145" i="1"/>
  <c r="H147" i="1"/>
  <c r="J216" i="1"/>
  <c r="I147" i="1"/>
  <c r="I145" i="1"/>
  <c r="H146" i="1"/>
  <c r="H148" i="1"/>
  <c r="I146" i="1"/>
  <c r="I148" i="1"/>
  <c r="N261" i="1"/>
  <c r="CJ390" i="1"/>
  <c r="CT372" i="1"/>
  <c r="CU372" i="1" s="1"/>
  <c r="CT390" i="1"/>
  <c r="CU390" i="1" s="1"/>
  <c r="CJ402" i="1"/>
  <c r="CT402" i="1"/>
  <c r="CU402" i="1" s="1"/>
  <c r="CT262" i="1"/>
  <c r="CU262" i="1" s="1"/>
  <c r="CJ387" i="1"/>
  <c r="CT387" i="1"/>
  <c r="CU387" i="1" s="1"/>
  <c r="CT369" i="1"/>
  <c r="CU369" i="1" s="1"/>
  <c r="CT271" i="1"/>
  <c r="CU271" i="1" s="1"/>
  <c r="CT270" i="1"/>
  <c r="CU270" i="1" s="1"/>
  <c r="CT236" i="1"/>
  <c r="CU236" i="1" s="1"/>
  <c r="CT223" i="1"/>
  <c r="CU223" i="1" s="1"/>
  <c r="CT272" i="1"/>
  <c r="CU272" i="1" s="1"/>
  <c r="CT235" i="1"/>
  <c r="CU235" i="1" s="1"/>
  <c r="P219" i="1"/>
  <c r="CJ403" i="1"/>
  <c r="CT403" i="1"/>
  <c r="CU403" i="1" s="1"/>
  <c r="CT264" i="1"/>
  <c r="CU264" i="1" s="1"/>
  <c r="CT266" i="1"/>
  <c r="CU266" i="1" s="1"/>
  <c r="CJ391" i="1"/>
  <c r="CT391" i="1"/>
  <c r="CU391" i="1" s="1"/>
  <c r="CT373" i="1"/>
  <c r="CU373" i="1" s="1"/>
  <c r="CT234" i="1"/>
  <c r="CU234" i="1" s="1"/>
  <c r="CT233" i="1"/>
  <c r="CU233" i="1" s="1"/>
  <c r="CT269" i="1"/>
  <c r="CU269" i="1" s="1"/>
  <c r="CT232" i="1"/>
  <c r="CU232" i="1" s="1"/>
  <c r="CT268" i="1"/>
  <c r="CU268" i="1" s="1"/>
  <c r="M216" i="1"/>
  <c r="J217" i="1"/>
  <c r="M217" i="1"/>
  <c r="K213" i="1"/>
  <c r="L217" i="1"/>
  <c r="CJ373" i="1"/>
  <c r="M212" i="1"/>
  <c r="I213" i="1"/>
  <c r="CG374" i="1"/>
  <c r="P218" i="1"/>
  <c r="T394" i="1"/>
  <c r="O400" i="1"/>
  <c r="T393" i="1"/>
  <c r="P371" i="1"/>
  <c r="N147" i="1"/>
  <c r="J267" i="1"/>
  <c r="N146" i="1"/>
  <c r="P389" i="1"/>
  <c r="CJ225" i="1"/>
  <c r="N386" i="1"/>
  <c r="CJ404" i="1"/>
  <c r="CJ264" i="1"/>
  <c r="CJ262" i="1"/>
  <c r="O389" i="1"/>
  <c r="O371" i="1" s="1"/>
  <c r="J398" i="1"/>
  <c r="T377" i="1"/>
  <c r="CJ416" i="1"/>
  <c r="M386" i="1"/>
  <c r="J264" i="1"/>
  <c r="O219" i="1"/>
  <c r="CJ219" i="1" s="1"/>
  <c r="L368" i="1"/>
  <c r="M368" i="1"/>
  <c r="P399" i="1"/>
  <c r="N398" i="1"/>
  <c r="J386" i="1"/>
  <c r="J368" i="1"/>
  <c r="L398" i="1"/>
  <c r="M398" i="1"/>
  <c r="T376" i="1"/>
  <c r="O388" i="1"/>
  <c r="O370" i="1" s="1"/>
  <c r="P388" i="1"/>
  <c r="L386" i="1"/>
  <c r="O401" i="1"/>
  <c r="P401" i="1"/>
  <c r="T395" i="1"/>
  <c r="O399" i="1"/>
  <c r="N368" i="1"/>
  <c r="P216" i="1"/>
  <c r="J262" i="1"/>
  <c r="P267" i="1"/>
  <c r="O231" i="1"/>
  <c r="CJ231" i="1" s="1"/>
  <c r="O267" i="1"/>
  <c r="CJ267" i="1" s="1"/>
  <c r="J266" i="1"/>
  <c r="M267" i="1"/>
  <c r="L267" i="1"/>
  <c r="K261" i="1"/>
  <c r="O265" i="1"/>
  <c r="CJ265" i="1" s="1"/>
  <c r="J265" i="1"/>
  <c r="H261" i="1"/>
  <c r="J263" i="1"/>
  <c r="O263" i="1"/>
  <c r="CJ263" i="1" s="1"/>
  <c r="H213" i="1"/>
  <c r="L216" i="1"/>
  <c r="O216" i="1"/>
  <c r="P217" i="1"/>
  <c r="O217" i="1"/>
  <c r="L212" i="1"/>
  <c r="D207" i="1"/>
  <c r="G213" i="1"/>
  <c r="J212" i="1"/>
  <c r="J215" i="1"/>
  <c r="M215" i="1"/>
  <c r="M231" i="1"/>
  <c r="H185" i="1"/>
  <c r="P231" i="1"/>
  <c r="G185" i="1"/>
  <c r="K185" i="1"/>
  <c r="I185" i="1"/>
  <c r="L209" i="1" l="1"/>
  <c r="CJ217" i="1"/>
  <c r="O211" i="1"/>
  <c r="CT218" i="1"/>
  <c r="CU218" i="1" s="1"/>
  <c r="O212" i="1"/>
  <c r="CJ212" i="1" s="1"/>
  <c r="CJ214" i="1"/>
  <c r="CJ216" i="1"/>
  <c r="O210" i="1"/>
  <c r="CT214" i="1"/>
  <c r="CU214" i="1" s="1"/>
  <c r="O367" i="1"/>
  <c r="CT367" i="1" s="1"/>
  <c r="CU367" i="1" s="1"/>
  <c r="K207" i="1"/>
  <c r="CJ369" i="1"/>
  <c r="CJ218" i="1"/>
  <c r="L211" i="1"/>
  <c r="J211" i="1"/>
  <c r="O366" i="1"/>
  <c r="CT366" i="1" s="1"/>
  <c r="CU366" i="1" s="1"/>
  <c r="CJ372" i="1"/>
  <c r="CJ388" i="1"/>
  <c r="CT370" i="1"/>
  <c r="CU370" i="1" s="1"/>
  <c r="CT388" i="1"/>
  <c r="CU388" i="1" s="1"/>
  <c r="CT267" i="1"/>
  <c r="CU267" i="1" s="1"/>
  <c r="CJ401" i="1"/>
  <c r="CT401" i="1"/>
  <c r="CU401" i="1" s="1"/>
  <c r="CT265" i="1"/>
  <c r="CU265" i="1" s="1"/>
  <c r="CT219" i="1"/>
  <c r="CU219" i="1" s="1"/>
  <c r="CT216" i="1"/>
  <c r="CU216" i="1" s="1"/>
  <c r="CJ399" i="1"/>
  <c r="CT399" i="1"/>
  <c r="CU399" i="1" s="1"/>
  <c r="CJ389" i="1"/>
  <c r="CT371" i="1"/>
  <c r="CU371" i="1" s="1"/>
  <c r="CT389" i="1"/>
  <c r="CU389" i="1" s="1"/>
  <c r="O386" i="1"/>
  <c r="CT386" i="1" s="1"/>
  <c r="CU386" i="1" s="1"/>
  <c r="CJ400" i="1"/>
  <c r="CT400" i="1"/>
  <c r="CU400" i="1" s="1"/>
  <c r="P212" i="1"/>
  <c r="CT231" i="1"/>
  <c r="CU231" i="1" s="1"/>
  <c r="CT217" i="1"/>
  <c r="CU217" i="1" s="1"/>
  <c r="CT263" i="1"/>
  <c r="CU263" i="1" s="1"/>
  <c r="L213" i="1"/>
  <c r="O363" i="1"/>
  <c r="CT363" i="1" s="1"/>
  <c r="CU363" i="1" s="1"/>
  <c r="M210" i="1"/>
  <c r="M213" i="1"/>
  <c r="T374" i="1"/>
  <c r="P211" i="1"/>
  <c r="P386" i="1"/>
  <c r="L210" i="1"/>
  <c r="P368" i="1"/>
  <c r="O368" i="1"/>
  <c r="CJ368" i="1" s="1"/>
  <c r="P398" i="1"/>
  <c r="O398" i="1"/>
  <c r="CJ398" i="1" s="1"/>
  <c r="T392" i="1"/>
  <c r="O261" i="1"/>
  <c r="P261" i="1"/>
  <c r="L261" i="1"/>
  <c r="M261" i="1"/>
  <c r="J261" i="1"/>
  <c r="J210" i="1"/>
  <c r="J213" i="1"/>
  <c r="P210" i="1"/>
  <c r="J209" i="1"/>
  <c r="M209" i="1"/>
  <c r="CJ210" i="1" l="1"/>
  <c r="CT211" i="1"/>
  <c r="CU211" i="1" s="1"/>
  <c r="CJ211" i="1"/>
  <c r="CJ371" i="1"/>
  <c r="CJ370" i="1"/>
  <c r="O364" i="1"/>
  <c r="CT364" i="1" s="1"/>
  <c r="CU364" i="1" s="1"/>
  <c r="CJ386" i="1"/>
  <c r="O365" i="1"/>
  <c r="CT365" i="1" s="1"/>
  <c r="CU365" i="1" s="1"/>
  <c r="CT368" i="1"/>
  <c r="CU368" i="1" s="1"/>
  <c r="CT398" i="1"/>
  <c r="CU398" i="1" s="1"/>
  <c r="CT210" i="1"/>
  <c r="CU210" i="1" s="1"/>
  <c r="CJ261" i="1"/>
  <c r="CT261" i="1"/>
  <c r="CU261" i="1" s="1"/>
  <c r="CT212" i="1"/>
  <c r="CU212" i="1" s="1"/>
  <c r="N186" i="1"/>
  <c r="O362" i="1" l="1"/>
  <c r="N144" i="1"/>
  <c r="F734" i="1" l="1"/>
  <c r="E734" i="1"/>
  <c r="D734" i="1"/>
  <c r="J739" i="1" l="1"/>
  <c r="G734" i="1"/>
  <c r="L739" i="1"/>
  <c r="H734" i="1"/>
  <c r="T728" i="1" s="1"/>
  <c r="J738" i="1"/>
  <c r="L738" i="1"/>
  <c r="P736" i="1" l="1"/>
  <c r="P737" i="1"/>
  <c r="H16" i="1" l="1"/>
  <c r="I16" i="1"/>
  <c r="CJ204" i="1" l="1"/>
  <c r="CT204" i="1"/>
  <c r="CU204" i="1" s="1"/>
  <c r="CT152" i="1"/>
  <c r="CU152" i="1" s="1"/>
  <c r="CJ203" i="1"/>
  <c r="CT203" i="1"/>
  <c r="CU203" i="1" s="1"/>
  <c r="CT150" i="1"/>
  <c r="CU150" i="1" s="1"/>
  <c r="CJ206" i="1"/>
  <c r="CT206" i="1"/>
  <c r="CU206" i="1" s="1"/>
  <c r="CJ205" i="1"/>
  <c r="CT205" i="1"/>
  <c r="CU205" i="1" s="1"/>
  <c r="O154" i="1"/>
  <c r="O186" i="1"/>
  <c r="O188" i="1"/>
  <c r="CT188" i="1" s="1"/>
  <c r="CU188" i="1" s="1"/>
  <c r="O190" i="1"/>
  <c r="CT190" i="1" s="1"/>
  <c r="CU190" i="1" s="1"/>
  <c r="O189" i="1"/>
  <c r="CT189" i="1" s="1"/>
  <c r="CU189" i="1" s="1"/>
  <c r="CJ150" i="1" l="1"/>
  <c r="CJ152" i="1"/>
  <c r="CJ186" i="1"/>
  <c r="CT186" i="1"/>
  <c r="CU186" i="1" s="1"/>
  <c r="CJ154" i="1"/>
  <c r="CT154" i="1"/>
  <c r="CU154" i="1" s="1"/>
  <c r="CJ153" i="1"/>
  <c r="CT153" i="1"/>
  <c r="CU153" i="1" s="1"/>
  <c r="O146" i="1"/>
  <c r="CJ188" i="1"/>
  <c r="O147" i="1"/>
  <c r="CJ189" i="1"/>
  <c r="CJ190" i="1"/>
  <c r="O144" i="1"/>
  <c r="CJ147" i="1" l="1"/>
  <c r="CT147" i="1"/>
  <c r="CU147" i="1" s="1"/>
  <c r="CJ144" i="1"/>
  <c r="CT144" i="1"/>
  <c r="CU144" i="1" s="1"/>
  <c r="CJ148" i="1"/>
  <c r="CT148" i="1"/>
  <c r="CU148" i="1" s="1"/>
  <c r="CJ146" i="1"/>
  <c r="CT146" i="1"/>
  <c r="CU146" i="1" s="1"/>
  <c r="F914" i="1" l="1"/>
  <c r="F912" i="1" s="1"/>
  <c r="E914" i="1"/>
  <c r="E912" i="1" s="1"/>
  <c r="D914" i="1"/>
  <c r="D912" i="1" s="1"/>
  <c r="F908" i="1"/>
  <c r="F906" i="1" s="1"/>
  <c r="E908" i="1"/>
  <c r="E906" i="1" s="1"/>
  <c r="D908" i="1"/>
  <c r="D906" i="1" s="1"/>
  <c r="M361" i="1"/>
  <c r="L361" i="1"/>
  <c r="J361" i="1"/>
  <c r="M360" i="1"/>
  <c r="L360" i="1"/>
  <c r="J360" i="1"/>
  <c r="M359" i="1"/>
  <c r="L359" i="1"/>
  <c r="J359" i="1"/>
  <c r="M358" i="1"/>
  <c r="L358" i="1"/>
  <c r="J358" i="1"/>
  <c r="F358" i="1"/>
  <c r="F356" i="1" s="1"/>
  <c r="E358" i="1"/>
  <c r="E356" i="1" s="1"/>
  <c r="D358" i="1"/>
  <c r="D356" i="1" s="1"/>
  <c r="M357" i="1"/>
  <c r="L357" i="1"/>
  <c r="J357" i="1"/>
  <c r="K356" i="1"/>
  <c r="I356" i="1"/>
  <c r="H356" i="1"/>
  <c r="J351" i="1"/>
  <c r="P361" i="1" l="1"/>
  <c r="CT359" i="1"/>
  <c r="CU359" i="1" s="1"/>
  <c r="T344" i="1"/>
  <c r="J356" i="1"/>
  <c r="M356" i="1"/>
  <c r="L356" i="1"/>
  <c r="CT361" i="1" l="1"/>
  <c r="CU361" i="1" s="1"/>
  <c r="CJ361" i="1"/>
  <c r="CJ359" i="1"/>
  <c r="P359" i="1"/>
  <c r="P356" i="1"/>
  <c r="P358" i="1"/>
  <c r="CJ358" i="1"/>
  <c r="CT358" i="1"/>
  <c r="CU358" i="1" s="1"/>
  <c r="P360" i="1"/>
  <c r="CJ360" i="1"/>
  <c r="CT360" i="1"/>
  <c r="CU360" i="1" s="1"/>
  <c r="P357" i="1"/>
  <c r="CJ357" i="1"/>
  <c r="CT357" i="1"/>
  <c r="CU357" i="1" s="1"/>
  <c r="CT356" i="1" l="1"/>
  <c r="CU356" i="1" s="1"/>
  <c r="CJ356" i="1"/>
  <c r="N215" i="1" l="1"/>
  <c r="N187" i="1"/>
  <c r="K16" i="1"/>
  <c r="O187" i="1"/>
  <c r="O185" i="1" s="1"/>
  <c r="O732" i="1"/>
  <c r="CT732" i="1" s="1"/>
  <c r="CU732" i="1" s="1"/>
  <c r="P215" i="1" l="1"/>
  <c r="N209" i="1"/>
  <c r="CT187" i="1"/>
  <c r="CU187" i="1" s="1"/>
  <c r="CT151" i="1"/>
  <c r="CU151" i="1" s="1"/>
  <c r="P738" i="1"/>
  <c r="O215" i="1"/>
  <c r="N213" i="1"/>
  <c r="N185" i="1"/>
  <c r="CJ187" i="1"/>
  <c r="N145" i="1"/>
  <c r="CJ151" i="1"/>
  <c r="CJ732" i="1"/>
  <c r="O145" i="1"/>
  <c r="O143" i="1" s="1"/>
  <c r="O16" i="1"/>
  <c r="T427" i="1"/>
  <c r="T424" i="1"/>
  <c r="CJ215" i="1" l="1"/>
  <c r="O209" i="1"/>
  <c r="CJ185" i="1"/>
  <c r="CT185" i="1"/>
  <c r="CU185" i="1" s="1"/>
  <c r="P213" i="1"/>
  <c r="CT145" i="1"/>
  <c r="CU145" i="1" s="1"/>
  <c r="N207" i="1"/>
  <c r="CT215" i="1"/>
  <c r="CU215" i="1" s="1"/>
  <c r="P209" i="1"/>
  <c r="O213" i="1"/>
  <c r="CJ213" i="1" s="1"/>
  <c r="CJ145" i="1"/>
  <c r="T423" i="1"/>
  <c r="T417" i="1"/>
  <c r="T421" i="1"/>
  <c r="T426" i="1"/>
  <c r="T418" i="1"/>
  <c r="T425" i="1"/>
  <c r="T422" i="1"/>
  <c r="T420" i="1"/>
  <c r="CJ209" i="1" l="1"/>
  <c r="CT209" i="1"/>
  <c r="CU209" i="1" s="1"/>
  <c r="CT213" i="1"/>
  <c r="CU213" i="1" s="1"/>
  <c r="CJ16" i="1"/>
  <c r="CT16" i="1"/>
  <c r="CU16" i="1" s="1"/>
  <c r="T419" i="1"/>
  <c r="CG400" i="1"/>
  <c r="T416" i="1" l="1"/>
  <c r="O733" i="1" l="1"/>
  <c r="CG728" i="1"/>
  <c r="CG362" i="1"/>
  <c r="CG386" i="1"/>
  <c r="CT733" i="1" l="1"/>
  <c r="CU733" i="1" s="1"/>
  <c r="CJ733" i="1"/>
  <c r="P735" i="1"/>
  <c r="N734" i="1"/>
  <c r="O729" i="1"/>
  <c r="CT729" i="1" s="1"/>
  <c r="CU729" i="1" s="1"/>
  <c r="P739" i="1"/>
  <c r="P734" i="1" l="1"/>
  <c r="O734" i="1"/>
  <c r="CJ734" i="1" s="1"/>
  <c r="N728" i="1"/>
  <c r="CJ729" i="1"/>
  <c r="O731" i="1"/>
  <c r="O730" i="1"/>
  <c r="CJ731" i="1" l="1"/>
  <c r="CT731" i="1"/>
  <c r="CU731" i="1" s="1"/>
  <c r="CJ730" i="1"/>
  <c r="CT730" i="1"/>
  <c r="CU730" i="1" s="1"/>
  <c r="CT734" i="1"/>
  <c r="CU734" i="1" s="1"/>
  <c r="O728" i="1"/>
  <c r="CT728" i="1" s="1"/>
  <c r="T278" i="1" l="1"/>
  <c r="T276" i="1"/>
  <c r="T277" i="1" l="1"/>
  <c r="T274" i="1"/>
  <c r="T275" i="1"/>
  <c r="T273" i="1" l="1"/>
  <c r="T391" i="1" l="1"/>
  <c r="T387" i="1"/>
  <c r="T373" i="1"/>
  <c r="T372" i="1"/>
  <c r="T370" i="1"/>
  <c r="T369" i="1"/>
  <c r="T367" i="1"/>
  <c r="T366" i="1"/>
  <c r="T365" i="1"/>
  <c r="T364" i="1"/>
  <c r="T363" i="1"/>
  <c r="F365" i="1"/>
  <c r="E365" i="1"/>
  <c r="D365" i="1"/>
  <c r="E364" i="1"/>
  <c r="D364" i="1"/>
  <c r="T409" i="1"/>
  <c r="T408" i="1"/>
  <c r="T407" i="1"/>
  <c r="T406" i="1"/>
  <c r="T403" i="1"/>
  <c r="T402" i="1"/>
  <c r="T401" i="1"/>
  <c r="T400" i="1"/>
  <c r="T399" i="1"/>
  <c r="T404" i="1" l="1"/>
  <c r="E362" i="1"/>
  <c r="T368" i="1"/>
  <c r="F364" i="1"/>
  <c r="F362" i="1" s="1"/>
  <c r="T362" i="1"/>
  <c r="T405" i="1"/>
  <c r="T398" i="1"/>
  <c r="T357" i="1"/>
  <c r="T388" i="1"/>
  <c r="T390" i="1"/>
  <c r="T371" i="1"/>
  <c r="D362" i="1"/>
  <c r="T361" i="1"/>
  <c r="T389" i="1"/>
  <c r="T359" i="1" l="1"/>
  <c r="T358" i="1"/>
  <c r="T360" i="1"/>
  <c r="T386" i="1"/>
  <c r="K22" i="1"/>
  <c r="K21" i="1"/>
  <c r="K26" i="1"/>
  <c r="K25" i="1"/>
  <c r="K24" i="1"/>
  <c r="I24" i="1"/>
  <c r="I25" i="1"/>
  <c r="I26" i="1"/>
  <c r="K19" i="1" l="1"/>
  <c r="K20" i="1"/>
  <c r="I20" i="1"/>
  <c r="I19" i="1"/>
  <c r="T356" i="1"/>
  <c r="I18" i="1"/>
  <c r="K23" i="1"/>
  <c r="K18" i="1"/>
  <c r="K17" i="1" l="1"/>
  <c r="H4" i="2" l="1"/>
  <c r="N4" i="2" l="1"/>
  <c r="E15" i="2" l="1"/>
  <c r="K15" i="2" s="1"/>
  <c r="H10" i="2"/>
  <c r="N10" i="2" s="1"/>
  <c r="G10" i="2"/>
  <c r="M10" i="2" s="1"/>
  <c r="F10" i="2"/>
  <c r="L10" i="2" s="1"/>
  <c r="E10" i="2" l="1"/>
  <c r="K10" i="2" s="1"/>
  <c r="I10" i="2"/>
  <c r="J10" i="2"/>
  <c r="F15" i="2"/>
  <c r="L15" i="2" s="1"/>
  <c r="G15" i="2"/>
  <c r="M15" i="2" s="1"/>
  <c r="H15" i="2"/>
  <c r="N15" i="2" s="1"/>
  <c r="J15" i="2" l="1"/>
  <c r="I15" i="2"/>
  <c r="CJ367" i="1" l="1"/>
  <c r="N260" i="1" l="1"/>
  <c r="N259" i="1"/>
  <c r="N256" i="1"/>
  <c r="N258" i="1"/>
  <c r="N257" i="1" l="1"/>
  <c r="N255" i="1" l="1"/>
  <c r="N28" i="1"/>
  <c r="N27" i="1"/>
  <c r="N24" i="1"/>
  <c r="N26" i="1"/>
  <c r="N25" i="1"/>
  <c r="N21" i="1" l="1"/>
  <c r="N19" i="1"/>
  <c r="N22" i="1"/>
  <c r="N20" i="1"/>
  <c r="N18" i="1"/>
  <c r="N362" i="1"/>
  <c r="CT362" i="1" s="1"/>
  <c r="N23" i="1"/>
  <c r="N17" i="1" l="1"/>
  <c r="F902" i="1" l="1"/>
  <c r="F900" i="1" s="1"/>
  <c r="E902" i="1"/>
  <c r="E900" i="1" s="1"/>
  <c r="D902" i="1"/>
  <c r="D900" i="1" s="1"/>
  <c r="D150" i="1" l="1"/>
  <c r="D144" i="1" s="1"/>
  <c r="E150" i="1"/>
  <c r="E144" i="1" s="1"/>
  <c r="F150" i="1"/>
  <c r="F144" i="1" s="1"/>
  <c r="D151" i="1"/>
  <c r="D145" i="1" s="1"/>
  <c r="E151" i="1"/>
  <c r="E145" i="1" s="1"/>
  <c r="F151" i="1"/>
  <c r="F145" i="1" s="1"/>
  <c r="D152" i="1"/>
  <c r="E152" i="1"/>
  <c r="E146" i="1" s="1"/>
  <c r="F152" i="1"/>
  <c r="F146" i="1" s="1"/>
  <c r="D153" i="1"/>
  <c r="D147" i="1" s="1"/>
  <c r="E153" i="1"/>
  <c r="E147" i="1" s="1"/>
  <c r="F153" i="1"/>
  <c r="F147" i="1" s="1"/>
  <c r="D154" i="1"/>
  <c r="D148" i="1" s="1"/>
  <c r="E154" i="1"/>
  <c r="E148" i="1" s="1"/>
  <c r="F154" i="1"/>
  <c r="F148" i="1" s="1"/>
  <c r="D187" i="1"/>
  <c r="E187" i="1"/>
  <c r="F187" i="1"/>
  <c r="D188" i="1"/>
  <c r="E188" i="1"/>
  <c r="F188" i="1"/>
  <c r="D189" i="1"/>
  <c r="E189" i="1"/>
  <c r="F189" i="1"/>
  <c r="D190" i="1"/>
  <c r="E190" i="1"/>
  <c r="F190" i="1"/>
  <c r="T587" i="1" l="1"/>
  <c r="T581" i="1"/>
  <c r="T588" i="1"/>
  <c r="T582" i="1"/>
  <c r="T589" i="1"/>
  <c r="T583" i="1"/>
  <c r="L186" i="1"/>
  <c r="M367" i="1"/>
  <c r="CG186" i="1"/>
  <c r="G362" i="1"/>
  <c r="E5" i="2"/>
  <c r="K5" i="2" s="1"/>
  <c r="CG190" i="1"/>
  <c r="CG188" i="1"/>
  <c r="H5" i="2"/>
  <c r="CG189" i="1"/>
  <c r="CG187" i="1"/>
  <c r="CJ366" i="1"/>
  <c r="P190" i="1"/>
  <c r="P186" i="1"/>
  <c r="P189" i="1"/>
  <c r="E16" i="2"/>
  <c r="K16" i="2" s="1"/>
  <c r="E11" i="2"/>
  <c r="K11" i="2" s="1"/>
  <c r="J190" i="1"/>
  <c r="J189" i="1"/>
  <c r="L187" i="1"/>
  <c r="J186" i="1"/>
  <c r="L190" i="1"/>
  <c r="E143" i="1"/>
  <c r="J187" i="1"/>
  <c r="M189" i="1"/>
  <c r="M187" i="1"/>
  <c r="M186" i="1"/>
  <c r="L189" i="1"/>
  <c r="M190" i="1"/>
  <c r="F143" i="1"/>
  <c r="J188" i="1"/>
  <c r="M188" i="1"/>
  <c r="L188" i="1"/>
  <c r="E149" i="1"/>
  <c r="D149" i="1"/>
  <c r="D146" i="1"/>
  <c r="F149" i="1"/>
  <c r="T586" i="1" l="1"/>
  <c r="T580" i="1"/>
  <c r="T585" i="1"/>
  <c r="T579" i="1"/>
  <c r="H11" i="2"/>
  <c r="N11" i="2" s="1"/>
  <c r="CJ600" i="1"/>
  <c r="CT600" i="1"/>
  <c r="CU600" i="1" s="1"/>
  <c r="CJ601" i="1"/>
  <c r="CT601" i="1"/>
  <c r="CU601" i="1" s="1"/>
  <c r="CJ599" i="1"/>
  <c r="CT599" i="1"/>
  <c r="CU599" i="1" s="1"/>
  <c r="N5" i="2"/>
  <c r="K17" i="2"/>
  <c r="N17" i="2"/>
  <c r="T352" i="1"/>
  <c r="CJ364" i="1"/>
  <c r="T351" i="1"/>
  <c r="CJ363" i="1"/>
  <c r="T353" i="1"/>
  <c r="CJ365" i="1"/>
  <c r="T354" i="1"/>
  <c r="M364" i="1"/>
  <c r="M366" i="1"/>
  <c r="M365" i="1"/>
  <c r="K362" i="1"/>
  <c r="H14" i="2" s="1"/>
  <c r="N14" i="2" s="1"/>
  <c r="L185" i="1"/>
  <c r="M363" i="1"/>
  <c r="I362" i="1"/>
  <c r="J365" i="1"/>
  <c r="L364" i="1"/>
  <c r="E14" i="2"/>
  <c r="K14" i="2" s="1"/>
  <c r="F11" i="2"/>
  <c r="G11" i="2"/>
  <c r="G16" i="2"/>
  <c r="M16" i="2" s="1"/>
  <c r="L367" i="1"/>
  <c r="T355" i="1"/>
  <c r="P367" i="1"/>
  <c r="H362" i="1"/>
  <c r="P363" i="1"/>
  <c r="L363" i="1"/>
  <c r="J367" i="1"/>
  <c r="L365" i="1"/>
  <c r="P365" i="1"/>
  <c r="J363" i="1"/>
  <c r="CG153" i="1"/>
  <c r="P366" i="1"/>
  <c r="CG185" i="1"/>
  <c r="CG154" i="1"/>
  <c r="L366" i="1"/>
  <c r="J366" i="1"/>
  <c r="J364" i="1"/>
  <c r="P364" i="1"/>
  <c r="M152" i="1"/>
  <c r="I149" i="1"/>
  <c r="P153" i="1"/>
  <c r="P154" i="1"/>
  <c r="P150" i="1"/>
  <c r="M185" i="1"/>
  <c r="L150" i="1"/>
  <c r="M154" i="1"/>
  <c r="M150" i="1"/>
  <c r="L154" i="1"/>
  <c r="J150" i="1"/>
  <c r="J154" i="1"/>
  <c r="M151" i="1"/>
  <c r="E19" i="2"/>
  <c r="K19" i="2" s="1"/>
  <c r="D143" i="1"/>
  <c r="K149" i="1"/>
  <c r="G149" i="1"/>
  <c r="J185" i="1"/>
  <c r="T578" i="1" l="1"/>
  <c r="T584" i="1"/>
  <c r="T350" i="1"/>
  <c r="G14" i="2"/>
  <c r="M14" i="2" s="1"/>
  <c r="CJ362" i="1"/>
  <c r="CU362" i="1"/>
  <c r="CJ597" i="1"/>
  <c r="CT597" i="1"/>
  <c r="CU597" i="1" s="1"/>
  <c r="CJ598" i="1"/>
  <c r="CT598" i="1"/>
  <c r="CU598" i="1" s="1"/>
  <c r="I11" i="2"/>
  <c r="M11" i="2"/>
  <c r="J11" i="2"/>
  <c r="L11" i="2"/>
  <c r="M362" i="1"/>
  <c r="F5" i="2"/>
  <c r="P152" i="1"/>
  <c r="G5" i="2"/>
  <c r="I5" i="2" s="1"/>
  <c r="L152" i="1"/>
  <c r="H149" i="1"/>
  <c r="F16" i="2"/>
  <c r="L16" i="2" s="1"/>
  <c r="M146" i="1"/>
  <c r="L362" i="1"/>
  <c r="F14" i="2"/>
  <c r="P147" i="1"/>
  <c r="M144" i="1"/>
  <c r="M145" i="1"/>
  <c r="J362" i="1"/>
  <c r="G143" i="1"/>
  <c r="CG152" i="1"/>
  <c r="P362" i="1"/>
  <c r="J151" i="1"/>
  <c r="K143" i="1"/>
  <c r="CI144" i="1" s="1"/>
  <c r="L151" i="1"/>
  <c r="J152" i="1"/>
  <c r="L144" i="1"/>
  <c r="I143" i="1"/>
  <c r="P144" i="1"/>
  <c r="J147" i="1"/>
  <c r="F19" i="2"/>
  <c r="L19" i="2" s="1"/>
  <c r="J144" i="1"/>
  <c r="M149" i="1"/>
  <c r="L147" i="1"/>
  <c r="M147" i="1"/>
  <c r="I14" i="2" l="1"/>
  <c r="CJ596" i="1"/>
  <c r="CT596" i="1"/>
  <c r="CU596" i="1" s="1"/>
  <c r="M17" i="2"/>
  <c r="L17" i="2"/>
  <c r="J14" i="2"/>
  <c r="L14" i="2"/>
  <c r="M5" i="2"/>
  <c r="J5" i="2"/>
  <c r="L5" i="2"/>
  <c r="J149" i="1"/>
  <c r="E6" i="2"/>
  <c r="K6" i="2" s="1"/>
  <c r="CG144" i="1"/>
  <c r="H16" i="2"/>
  <c r="P146" i="1"/>
  <c r="L146" i="1"/>
  <c r="J146" i="1"/>
  <c r="L149" i="1"/>
  <c r="J145" i="1"/>
  <c r="L145" i="1"/>
  <c r="H143" i="1"/>
  <c r="G6" i="2"/>
  <c r="M6" i="2" s="1"/>
  <c r="H6" i="2"/>
  <c r="N149" i="1"/>
  <c r="P151" i="1"/>
  <c r="M143" i="1"/>
  <c r="N6" i="2" l="1"/>
  <c r="I16" i="2"/>
  <c r="N16" i="2"/>
  <c r="O149" i="1"/>
  <c r="CJ149" i="1" s="1"/>
  <c r="F6" i="2"/>
  <c r="CH144" i="1"/>
  <c r="J16" i="2"/>
  <c r="L143" i="1"/>
  <c r="J143" i="1"/>
  <c r="I6" i="2"/>
  <c r="P149" i="1"/>
  <c r="N143" i="1"/>
  <c r="CT143" i="1" s="1"/>
  <c r="CU143" i="1" s="1"/>
  <c r="P145" i="1"/>
  <c r="CT149" i="1" l="1"/>
  <c r="CU149" i="1" s="1"/>
  <c r="CJ143" i="1"/>
  <c r="J6" i="2"/>
  <c r="L6" i="2"/>
  <c r="P143" i="1"/>
  <c r="CG221" i="1"/>
  <c r="E23" i="2" l="1"/>
  <c r="K23" i="2" s="1"/>
  <c r="M851" i="1"/>
  <c r="L851" i="1"/>
  <c r="J851" i="1"/>
  <c r="M850" i="1"/>
  <c r="L850" i="1"/>
  <c r="J850" i="1"/>
  <c r="F850" i="1"/>
  <c r="F848" i="1" s="1"/>
  <c r="E850" i="1"/>
  <c r="E848" i="1" s="1"/>
  <c r="D850" i="1"/>
  <c r="D848" i="1" s="1"/>
  <c r="M849" i="1"/>
  <c r="L849" i="1"/>
  <c r="J849" i="1"/>
  <c r="K848" i="1"/>
  <c r="I848" i="1"/>
  <c r="H848" i="1"/>
  <c r="K727" i="1"/>
  <c r="I727" i="1"/>
  <c r="H727" i="1"/>
  <c r="T715" i="1" s="1"/>
  <c r="G727" i="1"/>
  <c r="K726" i="1"/>
  <c r="I726" i="1"/>
  <c r="H726" i="1"/>
  <c r="T714" i="1" s="1"/>
  <c r="G726" i="1"/>
  <c r="H725" i="1"/>
  <c r="G725" i="1"/>
  <c r="H724" i="1"/>
  <c r="G724" i="1"/>
  <c r="I723" i="1"/>
  <c r="H723" i="1"/>
  <c r="T711" i="1" s="1"/>
  <c r="F728" i="1"/>
  <c r="E728" i="1"/>
  <c r="D728" i="1"/>
  <c r="F727" i="1"/>
  <c r="E727" i="1"/>
  <c r="D727" i="1"/>
  <c r="F726" i="1"/>
  <c r="E726" i="1"/>
  <c r="D726" i="1"/>
  <c r="F725" i="1"/>
  <c r="E725" i="1"/>
  <c r="D725" i="1"/>
  <c r="F724" i="1"/>
  <c r="E724" i="1"/>
  <c r="D724" i="1"/>
  <c r="F723" i="1"/>
  <c r="E723" i="1"/>
  <c r="D723" i="1"/>
  <c r="M721" i="1"/>
  <c r="L721" i="1"/>
  <c r="J721" i="1"/>
  <c r="M720" i="1"/>
  <c r="L720" i="1"/>
  <c r="J720" i="1"/>
  <c r="M719" i="1"/>
  <c r="L719" i="1"/>
  <c r="J719" i="1"/>
  <c r="M718" i="1"/>
  <c r="L718" i="1"/>
  <c r="J718" i="1"/>
  <c r="F718" i="1"/>
  <c r="F716" i="1" s="1"/>
  <c r="E718" i="1"/>
  <c r="E716" i="1" s="1"/>
  <c r="D718" i="1"/>
  <c r="D716" i="1" s="1"/>
  <c r="M717" i="1"/>
  <c r="L717" i="1"/>
  <c r="J717" i="1"/>
  <c r="K716" i="1"/>
  <c r="I716" i="1"/>
  <c r="H716" i="1"/>
  <c r="F186" i="1"/>
  <c r="F185" i="1" s="1"/>
  <c r="E186" i="1"/>
  <c r="E185" i="1" s="1"/>
  <c r="D186" i="1"/>
  <c r="M355" i="1"/>
  <c r="L355" i="1"/>
  <c r="J355" i="1"/>
  <c r="M354" i="1"/>
  <c r="L354" i="1"/>
  <c r="J354" i="1"/>
  <c r="M353" i="1"/>
  <c r="L353" i="1"/>
  <c r="J353" i="1"/>
  <c r="M352" i="1"/>
  <c r="L352" i="1"/>
  <c r="J352" i="1"/>
  <c r="F352" i="1"/>
  <c r="F350" i="1" s="1"/>
  <c r="E352" i="1"/>
  <c r="E350" i="1" s="1"/>
  <c r="D352" i="1"/>
  <c r="D350" i="1" s="1"/>
  <c r="M351" i="1"/>
  <c r="L351" i="1"/>
  <c r="K350" i="1"/>
  <c r="I350" i="1"/>
  <c r="H350" i="1"/>
  <c r="F205" i="1"/>
  <c r="F203" i="1" s="1"/>
  <c r="F197" i="1" s="1"/>
  <c r="F191" i="1" s="1"/>
  <c r="E205" i="1"/>
  <c r="E203" i="1" s="1"/>
  <c r="E197" i="1" s="1"/>
  <c r="E191" i="1" s="1"/>
  <c r="D205" i="1"/>
  <c r="D203" i="1" s="1"/>
  <c r="D197" i="1" s="1"/>
  <c r="D191" i="1" s="1"/>
  <c r="T704" i="1" l="1"/>
  <c r="T842" i="1"/>
  <c r="CT719" i="1"/>
  <c r="CU719" i="1" s="1"/>
  <c r="P351" i="1"/>
  <c r="CJ351" i="1"/>
  <c r="CT351" i="1"/>
  <c r="CU351" i="1" s="1"/>
  <c r="P721" i="1"/>
  <c r="CJ721" i="1"/>
  <c r="CT721" i="1"/>
  <c r="CU721" i="1" s="1"/>
  <c r="P850" i="1"/>
  <c r="P851" i="1"/>
  <c r="CJ851" i="1"/>
  <c r="CT851" i="1"/>
  <c r="CU851" i="1" s="1"/>
  <c r="T338" i="1"/>
  <c r="G23" i="2"/>
  <c r="M23" i="2" s="1"/>
  <c r="H23" i="2"/>
  <c r="N23" i="2" s="1"/>
  <c r="M723" i="1"/>
  <c r="N725" i="1"/>
  <c r="N14" i="1" s="1"/>
  <c r="N726" i="1"/>
  <c r="N15" i="1" s="1"/>
  <c r="N724" i="1"/>
  <c r="N13" i="1" s="1"/>
  <c r="N723" i="1"/>
  <c r="N12" i="1" s="1"/>
  <c r="N727" i="1"/>
  <c r="P187" i="1"/>
  <c r="P188" i="1"/>
  <c r="P730" i="1"/>
  <c r="P731" i="1"/>
  <c r="P729" i="1"/>
  <c r="P733" i="1"/>
  <c r="P732" i="1"/>
  <c r="D185" i="1"/>
  <c r="G728" i="1"/>
  <c r="H728" i="1"/>
  <c r="F722" i="1"/>
  <c r="G722" i="1"/>
  <c r="E21" i="2" s="1"/>
  <c r="K21" i="2" s="1"/>
  <c r="M848" i="1"/>
  <c r="M716" i="1"/>
  <c r="M726" i="1"/>
  <c r="E722" i="1"/>
  <c r="D722" i="1"/>
  <c r="H722" i="1"/>
  <c r="M727" i="1"/>
  <c r="M729" i="1"/>
  <c r="M732" i="1"/>
  <c r="M733" i="1"/>
  <c r="J848" i="1"/>
  <c r="L848" i="1"/>
  <c r="J727" i="1"/>
  <c r="L727" i="1"/>
  <c r="J729" i="1"/>
  <c r="L729" i="1"/>
  <c r="J732" i="1"/>
  <c r="L732" i="1"/>
  <c r="J733" i="1"/>
  <c r="L733" i="1"/>
  <c r="J726" i="1"/>
  <c r="L726" i="1"/>
  <c r="J716" i="1"/>
  <c r="L716" i="1"/>
  <c r="J350" i="1"/>
  <c r="L350" i="1"/>
  <c r="M350" i="1"/>
  <c r="CJ719" i="1" l="1"/>
  <c r="CJ352" i="1"/>
  <c r="CT352" i="1"/>
  <c r="CU352" i="1" s="1"/>
  <c r="P719" i="1"/>
  <c r="P352" i="1"/>
  <c r="P354" i="1"/>
  <c r="CT850" i="1"/>
  <c r="CU850" i="1" s="1"/>
  <c r="CJ850" i="1"/>
  <c r="CT354" i="1"/>
  <c r="CU354" i="1" s="1"/>
  <c r="CJ354" i="1"/>
  <c r="P720" i="1"/>
  <c r="CJ720" i="1"/>
  <c r="CT720" i="1"/>
  <c r="CU720" i="1" s="1"/>
  <c r="P717" i="1"/>
  <c r="CT717" i="1"/>
  <c r="CU717" i="1" s="1"/>
  <c r="CJ717" i="1"/>
  <c r="P353" i="1"/>
  <c r="CJ353" i="1"/>
  <c r="CT353" i="1"/>
  <c r="CU353" i="1" s="1"/>
  <c r="P350" i="1"/>
  <c r="P716" i="1"/>
  <c r="P848" i="1"/>
  <c r="P718" i="1"/>
  <c r="CJ718" i="1"/>
  <c r="CT718" i="1"/>
  <c r="CU718" i="1" s="1"/>
  <c r="P355" i="1"/>
  <c r="CJ355" i="1"/>
  <c r="CT355" i="1"/>
  <c r="CU355" i="1" s="1"/>
  <c r="P849" i="1"/>
  <c r="CJ849" i="1"/>
  <c r="CT849" i="1"/>
  <c r="CU849" i="1" s="1"/>
  <c r="CJ350" i="1"/>
  <c r="CJ728" i="1"/>
  <c r="CU728" i="1"/>
  <c r="O725" i="1"/>
  <c r="CJ725" i="1" s="1"/>
  <c r="O727" i="1"/>
  <c r="CJ727" i="1" s="1"/>
  <c r="O724" i="1"/>
  <c r="CJ724" i="1" s="1"/>
  <c r="O726" i="1"/>
  <c r="CJ726" i="1" s="1"/>
  <c r="O723" i="1"/>
  <c r="CJ723" i="1" s="1"/>
  <c r="F21" i="2"/>
  <c r="L21" i="2" s="1"/>
  <c r="CG207" i="1"/>
  <c r="I23" i="2"/>
  <c r="H8" i="2"/>
  <c r="P727" i="1"/>
  <c r="N722" i="1"/>
  <c r="P185" i="1"/>
  <c r="P725" i="1"/>
  <c r="P726" i="1"/>
  <c r="P723" i="1"/>
  <c r="P728" i="1"/>
  <c r="P724" i="1"/>
  <c r="N11" i="1" l="1"/>
  <c r="CJ716" i="1"/>
  <c r="CT716" i="1"/>
  <c r="CU716" i="1" s="1"/>
  <c r="CJ848" i="1"/>
  <c r="CT848" i="1"/>
  <c r="CU848" i="1" s="1"/>
  <c r="CT350" i="1"/>
  <c r="CU350" i="1" s="1"/>
  <c r="CT727" i="1"/>
  <c r="CU727" i="1" s="1"/>
  <c r="CT726" i="1"/>
  <c r="CU726" i="1" s="1"/>
  <c r="CT724" i="1"/>
  <c r="CU724" i="1" s="1"/>
  <c r="CT725" i="1"/>
  <c r="CU725" i="1" s="1"/>
  <c r="CT723" i="1"/>
  <c r="CU723" i="1" s="1"/>
  <c r="N8" i="2"/>
  <c r="O722" i="1"/>
  <c r="CJ722" i="1" s="1"/>
  <c r="P722" i="1"/>
  <c r="CT722" i="1" l="1"/>
  <c r="CU722" i="1" s="1"/>
  <c r="K260" i="1" l="1"/>
  <c r="K259" i="1"/>
  <c r="K15" i="1" s="1"/>
  <c r="K257" i="1"/>
  <c r="K256" i="1"/>
  <c r="K12" i="1" s="1"/>
  <c r="G257" i="1"/>
  <c r="G13" i="1" s="1"/>
  <c r="H257" i="1"/>
  <c r="I257" i="1"/>
  <c r="G258" i="1"/>
  <c r="G14" i="1" s="1"/>
  <c r="G259" i="1"/>
  <c r="G15" i="1" s="1"/>
  <c r="H259" i="1"/>
  <c r="I259" i="1"/>
  <c r="G260" i="1"/>
  <c r="H260" i="1"/>
  <c r="I260" i="1"/>
  <c r="I256" i="1"/>
  <c r="G256" i="1"/>
  <c r="H25" i="1"/>
  <c r="H26" i="1"/>
  <c r="H27" i="1"/>
  <c r="I27" i="1"/>
  <c r="H28" i="1"/>
  <c r="I28" i="1"/>
  <c r="H24" i="1"/>
  <c r="T262" i="1"/>
  <c r="G249" i="1" l="1"/>
  <c r="G208" i="1"/>
  <c r="G12" i="1" s="1"/>
  <c r="O26" i="1"/>
  <c r="CT26" i="1" s="1"/>
  <c r="CU26" i="1" s="1"/>
  <c r="O28" i="1"/>
  <c r="CJ28" i="1" s="1"/>
  <c r="O24" i="1"/>
  <c r="CT24" i="1" s="1"/>
  <c r="CU24" i="1" s="1"/>
  <c r="O27" i="1"/>
  <c r="CJ27" i="1" s="1"/>
  <c r="O25" i="1"/>
  <c r="CT25" i="1" s="1"/>
  <c r="CU25" i="1" s="1"/>
  <c r="J16" i="1"/>
  <c r="O260" i="1"/>
  <c r="O257" i="1"/>
  <c r="O259" i="1"/>
  <c r="I21" i="1"/>
  <c r="I15" i="1" s="1"/>
  <c r="I23" i="1"/>
  <c r="I22" i="1"/>
  <c r="P26" i="1"/>
  <c r="P27" i="1"/>
  <c r="P28" i="1"/>
  <c r="P24" i="1"/>
  <c r="H19" i="1"/>
  <c r="H13" i="1" s="1"/>
  <c r="P25" i="1"/>
  <c r="P257" i="1"/>
  <c r="P259" i="1"/>
  <c r="P260" i="1"/>
  <c r="L259" i="1"/>
  <c r="L28" i="1"/>
  <c r="H22" i="1"/>
  <c r="L26" i="1"/>
  <c r="H20" i="1"/>
  <c r="L24" i="1"/>
  <c r="H23" i="1"/>
  <c r="L27" i="1"/>
  <c r="H21" i="1"/>
  <c r="H15" i="1" s="1"/>
  <c r="T268" i="1"/>
  <c r="L260" i="1"/>
  <c r="T205" i="1"/>
  <c r="T271" i="1"/>
  <c r="T265" i="1"/>
  <c r="H256" i="1"/>
  <c r="M256" i="1"/>
  <c r="T272" i="1"/>
  <c r="T270" i="1"/>
  <c r="T266" i="1"/>
  <c r="T269" i="1"/>
  <c r="H258" i="1"/>
  <c r="H18" i="1"/>
  <c r="J24" i="1"/>
  <c r="J26" i="1"/>
  <c r="M27" i="1"/>
  <c r="J28" i="1"/>
  <c r="J27" i="1"/>
  <c r="M26" i="1"/>
  <c r="T264" i="1"/>
  <c r="M24" i="1"/>
  <c r="M28" i="1"/>
  <c r="J259" i="1"/>
  <c r="M259" i="1"/>
  <c r="M260" i="1"/>
  <c r="T267" i="1"/>
  <c r="J260" i="1"/>
  <c r="H14" i="1" l="1"/>
  <c r="G11" i="1"/>
  <c r="CT257" i="1"/>
  <c r="CU257" i="1" s="1"/>
  <c r="G207" i="1"/>
  <c r="E8" i="2" s="1"/>
  <c r="K8" i="2" s="1"/>
  <c r="CT259" i="1"/>
  <c r="CU259" i="1" s="1"/>
  <c r="H249" i="1"/>
  <c r="L250" i="1"/>
  <c r="P250" i="1"/>
  <c r="O250" i="1"/>
  <c r="H208" i="1"/>
  <c r="H12" i="1" s="1"/>
  <c r="J250" i="1"/>
  <c r="I249" i="1"/>
  <c r="M250" i="1"/>
  <c r="I208" i="1"/>
  <c r="I12" i="1" s="1"/>
  <c r="CT28" i="1"/>
  <c r="CU28" i="1" s="1"/>
  <c r="CJ26" i="1"/>
  <c r="CJ25" i="1"/>
  <c r="CJ24" i="1"/>
  <c r="CT27" i="1"/>
  <c r="CU27" i="1" s="1"/>
  <c r="O18" i="1"/>
  <c r="CT18" i="1" s="1"/>
  <c r="CU18" i="1" s="1"/>
  <c r="O23" i="1"/>
  <c r="CJ23" i="1" s="1"/>
  <c r="O22" i="1"/>
  <c r="CT22" i="1" s="1"/>
  <c r="CU22" i="1" s="1"/>
  <c r="O19" i="1"/>
  <c r="CT19" i="1" s="1"/>
  <c r="CU19" i="1" s="1"/>
  <c r="O21" i="1"/>
  <c r="CT21" i="1" s="1"/>
  <c r="CU21" i="1" s="1"/>
  <c r="CJ260" i="1"/>
  <c r="CT260" i="1"/>
  <c r="CU260" i="1" s="1"/>
  <c r="O20" i="1"/>
  <c r="CJ257" i="1"/>
  <c r="CJ259" i="1"/>
  <c r="O256" i="1"/>
  <c r="CT256" i="1" s="1"/>
  <c r="CU256" i="1" s="1"/>
  <c r="O258" i="1"/>
  <c r="O14" i="1" s="1"/>
  <c r="M21" i="1"/>
  <c r="L20" i="1"/>
  <c r="I17" i="1"/>
  <c r="L18" i="1"/>
  <c r="L21" i="1"/>
  <c r="P19" i="1"/>
  <c r="P20" i="1"/>
  <c r="P256" i="1"/>
  <c r="L22" i="1"/>
  <c r="P258" i="1"/>
  <c r="P21" i="1"/>
  <c r="P22" i="1"/>
  <c r="P18" i="1"/>
  <c r="T263" i="1"/>
  <c r="T261" i="1"/>
  <c r="L256" i="1"/>
  <c r="J20" i="1"/>
  <c r="J256" i="1"/>
  <c r="T204" i="1"/>
  <c r="T206" i="1"/>
  <c r="J18" i="1"/>
  <c r="J21" i="1"/>
  <c r="J22" i="1"/>
  <c r="M22" i="1"/>
  <c r="M20" i="1"/>
  <c r="M18" i="1"/>
  <c r="O15" i="1" l="1"/>
  <c r="CT15" i="1" s="1"/>
  <c r="CU15" i="1" s="1"/>
  <c r="O13" i="1"/>
  <c r="CT13" i="1" s="1"/>
  <c r="CU13" i="1" s="1"/>
  <c r="CT258" i="1"/>
  <c r="CU258" i="1" s="1"/>
  <c r="P208" i="1"/>
  <c r="H207" i="1"/>
  <c r="M208" i="1"/>
  <c r="J208" i="1"/>
  <c r="I207" i="1"/>
  <c r="M12" i="1"/>
  <c r="CJ250" i="1"/>
  <c r="CT250" i="1"/>
  <c r="CU250" i="1" s="1"/>
  <c r="O208" i="1"/>
  <c r="O12" i="1" s="1"/>
  <c r="L249" i="1"/>
  <c r="O249" i="1"/>
  <c r="P249" i="1"/>
  <c r="M249" i="1"/>
  <c r="J249" i="1"/>
  <c r="CJ22" i="1"/>
  <c r="CJ18" i="1"/>
  <c r="CJ21" i="1"/>
  <c r="CJ19" i="1"/>
  <c r="CT23" i="1"/>
  <c r="CU23" i="1" s="1"/>
  <c r="CJ20" i="1"/>
  <c r="CT20" i="1"/>
  <c r="CU20" i="1" s="1"/>
  <c r="CJ14" i="1"/>
  <c r="CJ256" i="1"/>
  <c r="CJ258" i="1"/>
  <c r="J15" i="1"/>
  <c r="L16" i="1"/>
  <c r="M15" i="1"/>
  <c r="M16" i="1"/>
  <c r="G4" i="2"/>
  <c r="T203" i="1"/>
  <c r="O11" i="1" l="1"/>
  <c r="L207" i="1"/>
  <c r="O207" i="1"/>
  <c r="P207" i="1"/>
  <c r="F8" i="2"/>
  <c r="J207" i="1"/>
  <c r="M207" i="1"/>
  <c r="G8" i="2"/>
  <c r="CJ208" i="1"/>
  <c r="CT208" i="1"/>
  <c r="CU208" i="1" s="1"/>
  <c r="CT249" i="1"/>
  <c r="CU249" i="1" s="1"/>
  <c r="CJ249" i="1"/>
  <c r="CJ15" i="1"/>
  <c r="CJ13" i="1"/>
  <c r="CT14" i="1"/>
  <c r="CU14" i="1" s="1"/>
  <c r="I4" i="2"/>
  <c r="M4" i="2"/>
  <c r="T26" i="1"/>
  <c r="T256" i="1"/>
  <c r="T260" i="1"/>
  <c r="D23" i="1"/>
  <c r="E23" i="1"/>
  <c r="F23" i="1"/>
  <c r="J25" i="1"/>
  <c r="L25" i="1"/>
  <c r="M25" i="1"/>
  <c r="D18" i="1"/>
  <c r="E18" i="1"/>
  <c r="F18" i="1"/>
  <c r="E21" i="1"/>
  <c r="D22" i="1"/>
  <c r="E22" i="1"/>
  <c r="F22" i="1"/>
  <c r="D19" i="1"/>
  <c r="D20" i="1"/>
  <c r="E20" i="1"/>
  <c r="F20" i="1"/>
  <c r="L8" i="2" l="1"/>
  <c r="J8" i="2"/>
  <c r="CJ207" i="1"/>
  <c r="CT207" i="1"/>
  <c r="CU207" i="1" s="1"/>
  <c r="M8" i="2"/>
  <c r="I8" i="2"/>
  <c r="T28" i="1"/>
  <c r="T27" i="1"/>
  <c r="T24" i="1"/>
  <c r="J258" i="1"/>
  <c r="F19" i="1"/>
  <c r="E19" i="1"/>
  <c r="T18" i="1"/>
  <c r="D21" i="1"/>
  <c r="T259" i="1"/>
  <c r="J23" i="1"/>
  <c r="P23" i="1"/>
  <c r="L23" i="1"/>
  <c r="F16" i="1"/>
  <c r="F21" i="1"/>
  <c r="F15" i="1" s="1"/>
  <c r="E15" i="1"/>
  <c r="E257" i="1"/>
  <c r="D16" i="1"/>
  <c r="E14" i="1"/>
  <c r="E16" i="1"/>
  <c r="M23" i="1"/>
  <c r="J19" i="1"/>
  <c r="F257" i="1"/>
  <c r="T25" i="1" l="1"/>
  <c r="T22" i="1"/>
  <c r="M257" i="1"/>
  <c r="M258" i="1"/>
  <c r="L258" i="1"/>
  <c r="T19" i="1"/>
  <c r="D15" i="1"/>
  <c r="P15" i="1"/>
  <c r="G255" i="1"/>
  <c r="E9" i="2" s="1"/>
  <c r="K9" i="2" s="1"/>
  <c r="D257" i="1"/>
  <c r="K255" i="1"/>
  <c r="P16" i="1"/>
  <c r="E4" i="2"/>
  <c r="D17" i="1"/>
  <c r="T21" i="1"/>
  <c r="T20" i="1"/>
  <c r="D14" i="1"/>
  <c r="H17" i="1"/>
  <c r="E12" i="1"/>
  <c r="E17" i="1"/>
  <c r="E13" i="1"/>
  <c r="E255" i="1"/>
  <c r="L257" i="1"/>
  <c r="H255" i="1"/>
  <c r="J257" i="1"/>
  <c r="F255" i="1"/>
  <c r="M19" i="1"/>
  <c r="L19" i="1"/>
  <c r="I255" i="1"/>
  <c r="F17" i="1"/>
  <c r="F14" i="1"/>
  <c r="D12" i="1"/>
  <c r="O255" i="1" l="1"/>
  <c r="CT255" i="1" s="1"/>
  <c r="CU255" i="1" s="1"/>
  <c r="O17" i="1"/>
  <c r="E29" i="2"/>
  <c r="K4" i="2"/>
  <c r="F9" i="2"/>
  <c r="L9" i="2" s="1"/>
  <c r="G9" i="2"/>
  <c r="H9" i="2"/>
  <c r="F4" i="2"/>
  <c r="T23" i="1"/>
  <c r="T16" i="1"/>
  <c r="L17" i="1"/>
  <c r="D255" i="1"/>
  <c r="D13" i="1"/>
  <c r="M17" i="1"/>
  <c r="F13" i="1"/>
  <c r="E11" i="1"/>
  <c r="P14" i="1"/>
  <c r="T258" i="1"/>
  <c r="F12" i="1"/>
  <c r="J255" i="1"/>
  <c r="L255" i="1"/>
  <c r="J17" i="1"/>
  <c r="M255" i="1"/>
  <c r="T257" i="1"/>
  <c r="CJ255" i="1" l="1"/>
  <c r="CJ17" i="1"/>
  <c r="CT17" i="1"/>
  <c r="CU17" i="1" s="1"/>
  <c r="J4" i="2"/>
  <c r="L4" i="2"/>
  <c r="M9" i="2"/>
  <c r="N9" i="2"/>
  <c r="I9" i="2"/>
  <c r="J9" i="2"/>
  <c r="P255" i="1"/>
  <c r="P17" i="1"/>
  <c r="T17" i="1"/>
  <c r="T15" i="1"/>
  <c r="F11" i="1"/>
  <c r="T255" i="1"/>
  <c r="L15" i="1"/>
  <c r="P13" i="1"/>
  <c r="D11" i="1"/>
  <c r="C6" i="1" l="1"/>
  <c r="E35" i="2" l="1"/>
  <c r="K731" i="1" l="1"/>
  <c r="I730" i="1"/>
  <c r="I731" i="1"/>
  <c r="T725" i="1" l="1"/>
  <c r="T719" i="1"/>
  <c r="K730" i="1"/>
  <c r="J737" i="1"/>
  <c r="L737" i="1"/>
  <c r="J736" i="1"/>
  <c r="I734" i="1"/>
  <c r="T724" i="1" l="1"/>
  <c r="T718" i="1"/>
  <c r="M731" i="1"/>
  <c r="L731" i="1"/>
  <c r="K725" i="1"/>
  <c r="T713" i="1" s="1"/>
  <c r="J734" i="1"/>
  <c r="I728" i="1"/>
  <c r="I724" i="1"/>
  <c r="I13" i="1" s="1"/>
  <c r="J730" i="1"/>
  <c r="J731" i="1"/>
  <c r="I725" i="1"/>
  <c r="I14" i="1" s="1"/>
  <c r="L736" i="1"/>
  <c r="K14" i="1" l="1"/>
  <c r="M725" i="1"/>
  <c r="L725" i="1"/>
  <c r="M734" i="1"/>
  <c r="CG722" i="1"/>
  <c r="L734" i="1"/>
  <c r="J725" i="1"/>
  <c r="I722" i="1"/>
  <c r="J724" i="1"/>
  <c r="K724" i="1"/>
  <c r="T712" i="1" s="1"/>
  <c r="M730" i="1"/>
  <c r="L730" i="1"/>
  <c r="K728" i="1"/>
  <c r="J728" i="1"/>
  <c r="T722" i="1" l="1"/>
  <c r="T716" i="1"/>
  <c r="K13" i="1"/>
  <c r="J13" i="1"/>
  <c r="L728" i="1"/>
  <c r="M728" i="1"/>
  <c r="G21" i="2"/>
  <c r="J722" i="1"/>
  <c r="L724" i="1"/>
  <c r="K722" i="1"/>
  <c r="T710" i="1" s="1"/>
  <c r="M724" i="1"/>
  <c r="M21" i="2" l="1"/>
  <c r="H21" i="2"/>
  <c r="I21" i="2" s="1"/>
  <c r="L722" i="1"/>
  <c r="M722" i="1"/>
  <c r="M13" i="1"/>
  <c r="L13" i="1"/>
  <c r="T13" i="1"/>
  <c r="N21" i="2" l="1"/>
  <c r="J21" i="2"/>
  <c r="F23" i="2" l="1"/>
  <c r="J12" i="1"/>
  <c r="L12" i="1"/>
  <c r="H11" i="1"/>
  <c r="P11" i="1" l="1"/>
  <c r="CT11" i="1"/>
  <c r="CU11" i="1" s="1"/>
  <c r="CT12" i="1"/>
  <c r="CU12" i="1" s="1"/>
  <c r="T12" i="1"/>
  <c r="CJ12" i="1"/>
  <c r="P12" i="1"/>
  <c r="L23" i="2"/>
  <c r="J23" i="2"/>
  <c r="F29" i="2"/>
  <c r="CJ11" i="1" l="1"/>
  <c r="F35" i="2"/>
  <c r="J14" i="1" l="1"/>
  <c r="G19" i="2"/>
  <c r="I11" i="1" l="1"/>
  <c r="M19" i="2"/>
  <c r="G29" i="2"/>
  <c r="J11" i="1" l="1"/>
  <c r="L14" i="1"/>
  <c r="M14" i="1"/>
  <c r="G35" i="2"/>
  <c r="T14" i="1"/>
  <c r="K11" i="1"/>
  <c r="H19" i="2"/>
  <c r="J19" i="2" s="1"/>
  <c r="T11" i="1" l="1"/>
  <c r="M11" i="1"/>
  <c r="L11" i="1"/>
  <c r="H29" i="2"/>
  <c r="N19" i="2"/>
  <c r="I19" i="2"/>
  <c r="I29" i="2" s="1"/>
  <c r="I35" i="2" s="1"/>
  <c r="H35" i="2" l="1"/>
  <c r="J29" i="2"/>
  <c r="J35" i="2" s="1"/>
</calcChain>
</file>

<file path=xl/comments1.xml><?xml version="1.0" encoding="utf-8"?>
<comments xmlns="http://schemas.openxmlformats.org/spreadsheetml/2006/main">
  <authors>
    <author>Морычева Надежда</author>
    <author>User</author>
    <author>1</author>
    <author>Asus</author>
  </authors>
  <commentList>
    <comment ref="B47" authorId="0" shape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shape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7"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155" authorId="1" shapeId="0">
      <text>
        <r>
          <rPr>
            <b/>
            <sz val="20"/>
            <color indexed="81"/>
            <rFont val="Tahoma"/>
            <family val="2"/>
            <charset val="204"/>
          </rPr>
          <t>5103 и 2106</t>
        </r>
      </text>
    </comment>
    <comment ref="B161"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167" authorId="0" shape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173" authorId="0" shape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191" authorId="0" shapeId="0">
      <text>
        <r>
          <rPr>
            <sz val="14"/>
            <color indexed="81"/>
            <rFont val="Tahoma"/>
            <family val="2"/>
            <charset val="204"/>
          </rPr>
          <t xml:space="preserve">
2129 </t>
        </r>
      </text>
    </comment>
    <comment ref="B197" authorId="2" shapeId="0">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43"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45" authorId="3" shapeId="0">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45" authorId="3" shapeId="0">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B320" authorId="2" shapeId="0">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338"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344"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572"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578"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864"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870"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876"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882"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<sst xmlns="http://schemas.openxmlformats.org/spreadsheetml/2006/main" count="1470" uniqueCount="483">
  <si>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</si>
  <si>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</si>
  <si>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</si>
  <si>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</si>
  <si>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</si>
  <si>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</si>
  <si>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</si>
  <si>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</si>
  <si>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</si>
  <si>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</si>
  <si>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</si>
  <si>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</si>
  <si>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</si>
  <si>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</si>
  <si>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</si>
  <si>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</si>
  <si>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</si>
  <si>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</si>
  <si>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</si>
  <si>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</si>
  <si>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</si>
  <si>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</si>
  <si>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</si>
  <si>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</si>
  <si>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</si>
  <si>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</si>
  <si>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</si>
  <si>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</si>
  <si>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</si>
  <si>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</si>
  <si>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</si>
  <si>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</si>
  <si>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</si>
  <si>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</si>
  <si>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</si>
  <si>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8.</t>
  </si>
  <si>
    <t>9.</t>
  </si>
  <si>
    <t>10.</t>
  </si>
  <si>
    <t>11.</t>
  </si>
  <si>
    <t>12.</t>
  </si>
  <si>
    <t>12.1.</t>
  </si>
  <si>
    <t>12.1.1.</t>
  </si>
  <si>
    <t>13.</t>
  </si>
  <si>
    <t>14.</t>
  </si>
  <si>
    <t>15.</t>
  </si>
  <si>
    <t>16.</t>
  </si>
  <si>
    <t>17.</t>
  </si>
  <si>
    <t>18.</t>
  </si>
  <si>
    <t>19.</t>
  </si>
  <si>
    <t>22.</t>
  </si>
  <si>
    <t>Наименование программы</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</si>
  <si>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</si>
  <si>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</si>
  <si>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</si>
  <si>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</si>
  <si>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</si>
  <si>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</si>
  <si>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</si>
  <si>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</si>
  <si>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</si>
  <si>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</si>
  <si>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</si>
  <si>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</si>
  <si>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</si>
  <si>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</si>
  <si>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</si>
  <si>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</si>
  <si>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</si>
  <si>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2.1.5.</t>
  </si>
  <si>
    <t>2.2.</t>
  </si>
  <si>
    <t>Подпрограмма II "Общее образование. Дополнительное образование детей"</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</si>
  <si>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</si>
  <si>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</si>
  <si>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</si>
  <si>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</si>
  <si>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Подпрограмма IV "Преодоление социальной исключенности"</t>
  </si>
  <si>
    <t xml:space="preserve">Подпрограмма 1 "Создание условий для обеспечения качественными коммунальными услугами" </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</si>
  <si>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</si>
  <si>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</si>
  <si>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</si>
  <si>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</si>
  <si>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</si>
  <si>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</si>
  <si>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</si>
  <si>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</si>
  <si>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</si>
  <si>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</si>
  <si>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</si>
  <si>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</si>
  <si>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</si>
  <si>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</si>
  <si>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</si>
  <si>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</si>
  <si>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</si>
  <si>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</si>
  <si>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</si>
  <si>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</si>
  <si>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20.</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</si>
  <si>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</si>
  <si>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</si>
  <si>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Всего по программам 
Ханты-Мансийского автономного округа - Югры</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</si>
  <si>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</si>
  <si>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</si>
  <si>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</si>
  <si>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</si>
  <si>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тыс. руб.</t>
  </si>
  <si>
    <t>(тыс. руб.)</t>
  </si>
  <si>
    <t>Подпрограмма "Развитие малого и среднего предпринимательства" (ДЭП)</t>
  </si>
  <si>
    <t>8.2.</t>
  </si>
  <si>
    <t>Подпрограмма "Совершенствование государственного и муниципального управления" (МФЦ)</t>
  </si>
  <si>
    <t>Ожидаемый % исполнения</t>
  </si>
  <si>
    <t>3.1.</t>
  </si>
  <si>
    <t xml:space="preserve"> </t>
  </si>
  <si>
    <t>примечание = АЦК</t>
  </si>
  <si>
    <t>Факт финансирования, всего</t>
  </si>
  <si>
    <t>Остаток финансирования 2014 года 
 (гр. 6 - гр.8)</t>
  </si>
  <si>
    <t>1.</t>
  </si>
  <si>
    <t>2.1.7.</t>
  </si>
  <si>
    <t>2.2.1.</t>
  </si>
  <si>
    <t>3.1.1.</t>
  </si>
  <si>
    <t>3.1.2.</t>
  </si>
  <si>
    <t>3.2.</t>
  </si>
  <si>
    <t>3.2.1.</t>
  </si>
  <si>
    <t>3.2.2.</t>
  </si>
  <si>
    <t>4.</t>
  </si>
  <si>
    <t>5.1.</t>
  </si>
  <si>
    <t>5.1.1.</t>
  </si>
  <si>
    <t>5.1.2.</t>
  </si>
  <si>
    <t>5.1.3.</t>
  </si>
  <si>
    <t>5.1.4.</t>
  </si>
  <si>
    <t>5.2.</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</si>
  <si>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</si>
  <si>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</si>
  <si>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</si>
  <si>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</si>
  <si>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</si>
  <si>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</si>
  <si>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</si>
  <si>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</si>
  <si>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</si>
  <si>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</si>
  <si>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</si>
  <si>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</si>
  <si>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</si>
  <si>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</si>
  <si>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</si>
  <si>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</si>
  <si>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</si>
  <si>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</si>
  <si>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</si>
  <si>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</si>
  <si>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</si>
  <si>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</si>
  <si>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</si>
  <si>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</si>
  <si>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</si>
  <si>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</si>
  <si>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</si>
  <si>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</si>
  <si>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</si>
  <si>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</si>
  <si>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</si>
  <si>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</si>
  <si>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</si>
  <si>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</si>
  <si>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</si>
  <si>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</si>
  <si>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</si>
  <si>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</si>
  <si>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</si>
  <si>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</si>
  <si>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</si>
  <si>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24.</t>
  </si>
  <si>
    <t>25.</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</si>
  <si>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</si>
  <si>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</si>
  <si>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</si>
  <si>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</si>
  <si>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Финансовая поддержка субъектов по приобретению оборудования (основных средств) и лицензионных программных продуктов</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</si>
  <si>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</si>
  <si>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</si>
  <si>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t>20.1.1.1.</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</si>
  <si>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</si>
  <si>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</si>
  <si>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</si>
  <si>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</si>
  <si>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</si>
  <si>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18.1.1.2.</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</si>
  <si>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</si>
  <si>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Поликлиника "Нефтяник" на 700 посещений в смену в мкр. 37 г. Сургута (УКС)</t>
  </si>
  <si>
    <t>Приобретение объектов общего образования</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</si>
  <si>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</si>
  <si>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Строительство объектов, предназначенных для размещения муниципальных учреждений культуры</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</si>
  <si>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</si>
  <si>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</si>
  <si>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</si>
  <si>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</si>
  <si>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</si>
  <si>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20.1.2.</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</si>
  <si>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</si>
  <si>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 xml:space="preserve">По мероприятиям, финансируемым за счет субвенций, заключение соглашения не требуется.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</si>
  <si>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</si>
  <si>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</si>
  <si>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Улучшение жилищных условий ветеранов Великой Отечественной войны (ДАиГ)</t>
  </si>
  <si>
    <t>Утвержденный план 
на 2015год, всего</t>
  </si>
  <si>
    <t xml:space="preserve">Уточненный план 
на 2015 год, всего </t>
  </si>
  <si>
    <t>Приобретение жилья (ДАиГ)</t>
  </si>
  <si>
    <t>Капитальный ремонт и ремонт автомобильных дорог (ДГХ)</t>
  </si>
  <si>
    <t>3.1.3.</t>
  </si>
  <si>
    <t>3.1.4.</t>
  </si>
  <si>
    <t xml:space="preserve">Строительство (реконструкция), капитальный ремонт и ремонт автомобильных дорог общего пользования </t>
  </si>
  <si>
    <t>было в феврале-марте сначала</t>
  </si>
  <si>
    <t>перенос торгов с марта на апрель май</t>
  </si>
  <si>
    <t>ПОСЕЛКИ разнести</t>
  </si>
  <si>
    <t>не состоялся в феврале - нет заявок</t>
  </si>
  <si>
    <t>Внедрение частотных преобразователей на котельном оборудовании (ДГХ)</t>
  </si>
  <si>
    <t>Шерстнева А.Ю.</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</si>
  <si>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</si>
  <si>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2.1.8.</t>
  </si>
  <si>
    <t>2.1.9.</t>
  </si>
  <si>
    <t>2.1.9.1.</t>
  </si>
  <si>
    <t>18.1.2.</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</si>
  <si>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</si>
  <si>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Подпрограмма 3 "Поддержка частных инвестиций в жилищно-коммунальном комплексе"</t>
  </si>
  <si>
    <t>12.4.2.</t>
  </si>
  <si>
    <t>12.4.3.</t>
  </si>
  <si>
    <t>12.4.5.</t>
  </si>
  <si>
    <t>12.4.7.</t>
  </si>
  <si>
    <t>12.4.8.</t>
  </si>
  <si>
    <t>Создание условий деятельности народных дружин (Наш город)</t>
  </si>
  <si>
    <t>5.1.3.1.</t>
  </si>
  <si>
    <t>3.1.5.</t>
  </si>
  <si>
    <t>11.2.5.</t>
  </si>
  <si>
    <t>16.1.4.9.</t>
  </si>
  <si>
    <t>Остаток средств 
за 2014 год
 (гр. 5 - гр.8)</t>
  </si>
  <si>
    <t xml:space="preserve">Утвержденный план 
на 2016 год </t>
  </si>
  <si>
    <t xml:space="preserve">Уточненный план 
на 2016 год </t>
  </si>
  <si>
    <r>
      <t xml:space="preserve">Финансовые затраты на реализацию программы в </t>
    </r>
    <r>
      <rPr>
        <u/>
        <sz val="18"/>
        <rFont val="Times New Roman"/>
        <family val="2"/>
        <charset val="204"/>
      </rPr>
      <t>2016</t>
    </r>
    <r>
      <rPr>
        <sz val="18"/>
        <rFont val="Times New Roman"/>
        <family val="2"/>
        <charset val="204"/>
      </rPr>
      <t xml:space="preserve"> году  </t>
    </r>
  </si>
  <si>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III -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</si>
  <si>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</si>
  <si>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2.1.9.2.</t>
  </si>
  <si>
    <t>Подпрограмма  V "Ресурсное обеспечение системы образования, науки и молодежной политики"</t>
  </si>
  <si>
    <t>2.2.1.1.</t>
  </si>
  <si>
    <t>Строительство и реконструкция дошкольных образовательных и общеобразовательных организаций</t>
  </si>
  <si>
    <t>2.2.1.2.</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</si>
  <si>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детей-сирот и детей, оставшихся без попечения родителей (опека - УБУиО)</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</si>
  <si>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производятся по мере поступления заявлений.</t>
  </si>
  <si>
    <t>Организация деятельности по опеке и попечительству  (опека - УБУиО)</t>
  </si>
  <si>
    <t>Субвенции на осуществление полномочий по образованию и организации деятельности комиссий по делам несовершеннолетних и защите их прав (УБУиО)</t>
  </si>
  <si>
    <t>Осуществление отдельных государственных полномочий в области архивного дела (архив - УБУиО)</t>
  </si>
  <si>
    <t>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</si>
  <si>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Осуществление полномочий в сфере трудовых отношений и государственного управления охраной труда (ДЭП - УБУиО)</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</si>
  <si>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</si>
  <si>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Обеспечение функционирования и развития систем видеонаблюдения с целью повышения безопасности дорожного движения, информирования населения  (МКУ "ЕДДС")</t>
  </si>
  <si>
    <t>В 2016 году из средств федерального бюджета предусмотрены расходы на осуществление отдельных государственных полномочий по обеспечению составления (изменения и дополнения) списков кандидатов в присяжные заседатели федеральных судов общей юрисдикции.
Средства будут использованы до конца 2016 года.</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</si>
  <si>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(ЗАГС - УБУиО)</t>
  </si>
  <si>
    <t>Финансовая поддержка субъектов по обязательной и добровольной сертификации (декларированию) продукции (продовольственного сырья) местных товаропроизводителей</t>
  </si>
  <si>
    <t>Создание условий для развития субъектов, осуществляющих деятельность в следующих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</si>
  <si>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Финансовой поддержки Субъектов по приобретению оборудования (основных средств) и лицензионных программных продуктов</t>
  </si>
  <si>
    <t>Обеспечена доля софинансирования за счет средств местного бюджета в сумме 1 941 тыс. руб. в размере 10 % от общей суммы затрат на проведение ремонтных работ в ТРЦ "Агора". Средства бюджета ХМАО-Югры будут доведены дополнительно.</t>
  </si>
  <si>
    <t>Расходы запланированы на 3 квартал 2016 года.</t>
  </si>
  <si>
    <t>Строительство кладбища (ДГХ)</t>
  </si>
  <si>
    <t>Сквер в 5 "А" мкр. (УПиЭ)</t>
  </si>
  <si>
    <t>Капитальный ремонт газопроводов (с заменой), систем теплоснабжения, водоснабжения и водоотведения для подготовки к осенне-зимнему периоду, в том числе с применением композитных материалов (ДГХ)</t>
  </si>
  <si>
    <t>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(ДГХ)</t>
  </si>
  <si>
    <t>Расходы запланированы на 2-4 кварталы 2016.</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</si>
  <si>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(ДГХ, ХЭУ)</t>
  </si>
  <si>
    <t>Работы запланированы на ноябрь 2016 года.</t>
  </si>
  <si>
    <t>Оптимизация работы системы тепло-, водоснабжения зданий учреждений (ремонт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</si>
  <si>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Оптимизация работы системы электроснабжения зданий учреждений (замена светильников на светильники с энергосберегающими лампами,) (ДГХ)</t>
  </si>
  <si>
    <t>По МКУ "ХЭУ" - работы запланированы на сентябрь 2016 года.</t>
  </si>
  <si>
    <t>Работы запланированы на июнь 2016 года.</t>
  </si>
  <si>
    <t>Работы запланированы на сентябрь 2016 года.</t>
  </si>
  <si>
    <t>Работы запланированы на июль 2016 года.</t>
  </si>
  <si>
    <t>Установка (замена) индивидуальных приборов учета холодной и горячей воды, электрической энергии в части муниципальной собственности (КУИ)</t>
  </si>
  <si>
    <t>Мероприятия будут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</si>
  <si>
    <t xml:space="preserve">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март 2016 года, НМЦК-18954,547 тыс. руб. Ориентировочный срок заключения контракта - май 2016 года, при условии, что конкурс состоится.
 Осуществление технологического присоединения объекта к электрическим сетям планируется в 1 квартале на сумму 51,814 тыс. руб.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март 2016 года, НМЦК-19753,704 тыс. руб. Ориентировочный срок заключения контракта - май 2016 года, при условии, что конкурс состоится.                                       </t>
  </si>
  <si>
    <t>Размещение заявки на проведение аукционов по приобретению жилых помещений для участников программы (24 квартиры)  запланировано, согласно утвержденного плана - графика на февраль 2016 года.</t>
  </si>
  <si>
    <t xml:space="preserve">Финансовая поддержка Субъектов, осуществляющих производство, реализацию товаров и услуг в социально значимых видах деятельности, в части компенсации арендных платежей за нежилые помещения и по предоставленным консалтинговым услугам </t>
  </si>
  <si>
    <t>Департаментом городского хозяйства подготавливаются уведомления для граждан - участников подпрограммы с целью определения способов улучшения жилищных условий.  После определения гражданами, будет размещена заявка на приобретение жилых помещений либо подготовлены документы для выплаты субсидий.</t>
  </si>
  <si>
    <t>Улица Маяковского на участке от ул. 30 лет Победы до ул. Университетской в г. Сургуте (ДАиГ)</t>
  </si>
  <si>
    <t>В списке граждан, имеющих право на получение субсидии за счет средств федерального бюджета по городу Сургуту на 01.01.2016 состоит 512 человека.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установленного Порядка (постановление Правительство ХМАО-Югры от 10.10.2006 № 237) при поступлении субвенций из федерального бюджета в субъект Департаментом строительства ХМАО-Югры будет сформирован и утвержден Сводный список граждан - получателей субсидии из федерального бюджета в 2016 году.  С учетом средств федерального бюджета (уточненный план) планируется в 2016 году предоставить субсидию 10 льготополучателям.</t>
  </si>
  <si>
    <t>Подпрограмма  V"Обеспечение мерами государственной поддержки по улучшению жилищных условий отдельных категорий граждан"</t>
  </si>
  <si>
    <t xml:space="preserve">В соответствии с решением Думы города от 22.12.15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</si>
  <si>
    <t>Субвенции на реализацию основных общеобразовательных программ на выполнение функций классного руководителя (ДО)</t>
  </si>
  <si>
    <t>Субсидия на дополнительное финансовое обеспечение мероприятий по организации питания обучающихся (ДО)</t>
  </si>
  <si>
    <t xml:space="preserve">Субсидия на создание условий для осуществление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</si>
  <si>
    <t>2.2.1.3.</t>
  </si>
  <si>
    <t>Финансовое обеспечение софинансирования расходных обязательств по организации питания  обучающихся в муниципальных общеобразовательных организациях (ДГХ+ДО)</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</si>
  <si>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(ДАиГ)</t>
  </si>
  <si>
    <t>20.1.1.2.</t>
  </si>
  <si>
    <t xml:space="preserve">Развитие общественной инфраструктуры и реализация приоритетных направлений развития </t>
  </si>
  <si>
    <t>Ожидаемый остаток средств 
за 2016 год
 (гр. 5 - гр.11)</t>
  </si>
  <si>
    <t>Субвенция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</si>
  <si>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7.1.</t>
  </si>
  <si>
    <t>7.1.1.</t>
  </si>
  <si>
    <t>Предупреждение безработицы в Ханты-Мансийском автономном округе - Югре (ДФ)</t>
  </si>
  <si>
    <t>7.1.1.1.</t>
  </si>
  <si>
    <t>7.1.1.2.</t>
  </si>
  <si>
    <t>7.1.1.3.</t>
  </si>
  <si>
    <t>Организация временного трудоустройства безработных граждан, испытывающих трудности в поиске работы</t>
  </si>
  <si>
    <t>Ожидаемое исполнение на 01.01.2017</t>
  </si>
  <si>
    <t xml:space="preserve">
Заключение соглашения по мероприятиям, финансируемым за счет субвенций, не требуется</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</si>
  <si>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t>
  </si>
  <si>
    <t>Обеспечение жильем граждан, уволенных с военной службы и приравненных к ним лиц (ДФ)</t>
  </si>
  <si>
    <t>Повышение оплаты труда работников муниципальных учреждений культуры (ДКМПиС)</t>
  </si>
  <si>
    <t>Организация и обеспечение отдыха и оздоровления детей (лагеря ДО+ДКМПиС, путевки ДО)</t>
  </si>
  <si>
    <t>7.2.</t>
  </si>
  <si>
    <t>7.2.1.</t>
  </si>
  <si>
    <r>
      <t xml:space="preserve">Подпрограмма "Поддержка малых форм хозяйствования"                                                                                                </t>
    </r>
    <r>
      <rPr>
        <sz val="18"/>
        <rFont val="Times New Roman"/>
        <family val="1"/>
        <charset val="204"/>
      </rPr>
      <t>Поддержка малых форм хозяйствования (КУИ)</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</si>
  <si>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(КУИ)</t>
    </r>
  </si>
  <si>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2016-2020 годы» (Королёва Ю.Г.)</t>
  </si>
  <si>
    <t>Государственная программа "Развитие культуры и туризма в Ханты-Мансийском автономном округе - Югре на 2016-2020 годы" (Грищенкова Г.Р.)</t>
  </si>
  <si>
    <t>Государственная программа Ханты-Мансийского автономного округа – Югры «Доступная среда в Ханты-Мансийском автономном округе – Югре на 2016-2020 годы» (Пелевин А.Р.)</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</si>
  <si>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2016-2020 годы» (Пелевин А.Р.)</t>
  </si>
  <si>
    <t>Государственная программа Ханты-Мансийского автономного округа – Югры «Развитие образования в Ханты-Мансийском автономном округе – Югре на 2016-2020 годы» 
(Османкина Т.Н.)</t>
  </si>
  <si>
    <t>Государственная программа "Развитие здравоохранения  на 2016-2020 годы" 
(Пелевин А.Р.)</t>
  </si>
  <si>
    <t xml:space="preserve">"Развитие здравоохранения  на 2016-2020 годы" </t>
  </si>
  <si>
    <t xml:space="preserve">"Развитие образования в Ханты-Мансийском автономном округе – Югре на 2016-2020 годы» </t>
  </si>
  <si>
    <t xml:space="preserve">«Социальная поддержка жителей Ханты-Мансийского автономного округа – Югры на 2016-2020 годы» </t>
  </si>
  <si>
    <t xml:space="preserve">«Доступная среда в Ханты-Мансийском автономном округе – Югре на 2016-2020 годы» </t>
  </si>
  <si>
    <t>"Развитие культуры и туризма в Ханты-Мансийском автономном округе - Югре на 2016-2020 годы"</t>
  </si>
  <si>
    <t xml:space="preserve">"Развитие физической культуры и спорта в Ханты-Мансийском автономном округе — Югре на 2016 — 2020 годы" </t>
  </si>
  <si>
    <t xml:space="preserve">«Содействие занятости населения в Ханты-Мансийском автономном округе – Югре на 2016-2020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</si>
  <si>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t>
  </si>
  <si>
    <t>Пешков С.М.</t>
  </si>
  <si>
    <t xml:space="preserve">«Развитие лесного хозяйства и лесопромышленного комплекса Ханты-Мансийского автономного округа – Югры на 2016-2020 годы» </t>
  </si>
  <si>
    <t xml:space="preserve">«Социально-экономическое развитие,коренных малочисленных народов Севера Ханты-Мансийского автономного округа – Югры на 2016-2020 годы» </t>
  </si>
  <si>
    <t xml:space="preserve">"Обеспечение доступным и комфортным жильем жителей Ханты-Мансийского автономного округа - Югры в 2016-2020 годах" </t>
  </si>
  <si>
    <t xml:space="preserve">«Развитие жилищно-коммунального комплекса и повышение энергетической эффективности в Ханты-Мансийском автономном округе – Югре на 2016-2020 годы» </t>
  </si>
  <si>
    <t>Перунова С.А.</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</si>
  <si>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</si>
  <si>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2016-2020 годы» </t>
  </si>
  <si>
    <t>«Обеспечение экологической безопасности Ханты-Мансийского автономного округа – Югры на 2016-2020 годы"</t>
  </si>
  <si>
    <t xml:space="preserve">«Социально-экономическое развитие, инвестиции и инновации Ханты-Мансийского автономного округа – Югры на 2016-2020 годы» </t>
  </si>
  <si>
    <t xml:space="preserve">«Информационное общество Ханты-Мансийского автономного округа – Югры на 2016-2020 годы» </t>
  </si>
  <si>
    <t>"Развитие транспортной системы Ханты-Мансийского автономного округа — Югры на 2016-2020 годы"</t>
  </si>
  <si>
    <t xml:space="preserve">«Управление государственными финансами в Ханты-Мансийском автономном округе – Югре на 2016-2020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</si>
  <si>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t>
  </si>
  <si>
    <t xml:space="preserve">«Развитие гражданского общества Ханты-Мансийского автономного округа – Югры на 2016-2020 годы» </t>
  </si>
  <si>
    <t xml:space="preserve">«Управление государственным имуществом Ханты-Мансийского автономного округа – Югры на 2016-2020 годы» </t>
  </si>
  <si>
    <t xml:space="preserve">«Развитие и использование минерально-сырьевой базы Ханты-Мансийского автономного округа – Югры на 2016-2020 годы» </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</si>
  <si>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</si>
  <si>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Государственная программа "Развитие физической культуры и спорта в Ханты-Мансийском автономном округе — Югре на 2016 — 2020 годы" (Грищенкова Г.Р.)</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</si>
  <si>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(Пешков С.М.)</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</si>
  <si>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</si>
  <si>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 </t>
  </si>
  <si>
    <t>Государственная программа "Обеспечение доступным и комфортным жильем жителей Ханты-Мансийского автономного округа - Югры в 2016-2020 годах" (Фокеев А.А.)</t>
  </si>
  <si>
    <t>11.1.3.1.</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</si>
  <si>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2016-2020 годы» (Кочетков В.В.)</t>
  </si>
  <si>
    <t>12.4.4.</t>
  </si>
  <si>
    <t>12.4.6.</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</si>
  <si>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(Перунова С.А.)</t>
  </si>
  <si>
    <t>13.1.4.</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</si>
  <si>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2016-2020 годы» (Лапин О.М.)</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</si>
  <si>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2016-2020 годы"
 (Анохин А.С.)</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</si>
  <si>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2016-2020 годы» (Королёва Ю.Г.)</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</si>
  <si>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2016-2020 годы» </t>
  </si>
  <si>
    <t>Государственная программа "Развитие транспортной системы Ханты-Мансийского автономного округа — Югры на 2016-2020 годы (Фокеев А.А.)</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</si>
  <si>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2016-2020 годы» </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</si>
  <si>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(Шерстнева А.Ю.)</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</si>
  <si>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2016-2020 годы» (Алешкова Н.П.)</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</si>
  <si>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2016-2020 годы» (Пешков С.М.)</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</si>
  <si>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2016-2020 годы»  </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</si>
  <si>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2016–2015 годы» </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</si>
  <si>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</si>
  <si>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23.</t>
  </si>
  <si>
    <t>на 01.03.2016</t>
  </si>
  <si>
    <t>Информация о реализации государственных программ Ханты-Мансийского автономного округа - Югры
на территории городского округа город Сургут на 01.03.2016 года</t>
  </si>
  <si>
    <t>Информация о реализации государственных программ Ханты-Мансийского автономного округа – Югры в городе Сургуте по состоянию на 01.03.2016 года</t>
  </si>
  <si>
    <t>Кассовый план I кв. - 1 815,35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</si>
  <si>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(ДФ)</t>
  </si>
  <si>
    <t>Организация проведения оплачиваемых общественных работ для не занятых трудовой деятельностью и безработных граждан (ДФ)</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</si>
  <si>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t>
  </si>
  <si>
    <t>16.2.2.</t>
  </si>
  <si>
    <t xml:space="preserve">С учетом максимальной суммы субсидии для одного субъекта - поддержка будет оказана не менее чем 2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</si>
  <si>
    <r>
      <t>С учетом максимальной суммы субсидии для одного субъекта - поддержка будет оказана не менее чем 1 субъекту МСП.
 Исполнение запланировано на 3 квартал 2016 года.</t>
    </r>
    <r>
      <rPr>
        <sz val="18"/>
        <rFont val="Times New Roman"/>
        <family val="1"/>
        <charset val="204"/>
      </rPr>
      <t xml:space="preserve"> Прием заявлений на получение поддержки и заседание грантовой комиссии запланированы на июнь 2016 года. </t>
    </r>
  </si>
  <si>
    <t>Заключены муниципальные контракты и договора на первоочередные работы, услуги, закупку товаров. Закупки запланированные на 2016 год осуществляются в соответствии с план-графиком.
В 2016 году из средств окружного бюджета предусмотрены расходы на приобретение конвертов и бумаги в  целях реализации полномочий, указанных в пунктах 3.1, 3.2 статьи 2 Закона Ханты-Мансийского автономного округа – Югры от 31.03.2009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</si>
  <si>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Средства будут освоены в течение года.</t>
  </si>
  <si>
    <t>В соответствии с планом-графиком срок размещения заказа  - март 2016, срок исполнения контракта - декабрь 2016.  Расходы запланированы на 2-4 кварталы 2016 года.</t>
  </si>
  <si>
    <t>Получено положительное заключение по проверке достоверности определения сметной стоимости объекта №86-1-6-0010-16 от 16.02.2016г.                                                                                                                                                                                                   Срок размещения извещения о проведении конкурса с ограниченным участием на выполнение работ по завершению строительства объекта согласно утвержденного плана-графика - март 2016 года. Ориентировочный срок заключения контракта - май 2016 года, при условии, что конкурс состоится. Готовность объекта - 57%. 
Ориентировочная дата ввода объекта в эксплуатацию -  декабрь 2016 года.</t>
  </si>
  <si>
    <t>Размещены заявки на проведение аукционов по приобретению жилых помещений для участников программы (63 квартиры). Подведение итогов аукционов состоится 28.03.2016 года.</t>
  </si>
  <si>
    <t>Расходы запланированы на 1-4 кварталы 2016 года.
Постановлением Администрации города от 26.01.2016 № 465 внесены изменения в постановление Администрации города от 10.02.2014 № 916 "О порядке предоставления субсидии на возмещение затрат по отлову и содержанию безнадзорных животных". Распоряжением Администрации города от 18.02.2016 № 236 утвержден перечень получателей субсидии. Соглашение проходит процедуру согласования, срок заключения  - март 2016.
В бюджет муниципального образования поступили средства окружного бюджета в сумме 1 092,0 тыс. руб.</t>
  </si>
  <si>
    <t>Кассовый план I кв. - 7 650,39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</si>
  <si>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Кассовый план I кв. - 2 270,20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</si>
  <si>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xml:space="preserve">В соответствии с решением Думы города от 22.12.15 №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</si>
  <si>
    <t>Постановлением Администрации города от 20.02.2016 № 1253 "Об утверждении перечня получателей субсидий и объема предоставляемых субсидий на поддержку сельскохозяйственного производства" 500 тыс. рублей на развитие материально-технической базы зарезервированы до определения получателей субсидий. Письмами от 02.12.2015 № 30-01-08-495/15-0-0 и от 22.12.2015 № 30-01-08-495/15-1-0 комитетом по управлению имуществом в Департамент природных ресурсов и несырьевого сектора экономики были направлены обращения о перераспределении денежных средств по иным мероприятиям.</t>
  </si>
  <si>
    <t>Работы выполняются в соответствии с заключенным муниципальным контрактом с ООО "Сибвитосервис" №18/2014 от 04.10.14 г.  Сумма по контракту - 323 245,55685 руб.   Срок выполнения работ - 15.06.2016 г.
Готовность объекта - 66,5 %.В связи с изменением трассировки теплоснабжения сетей объекта и согласованием измененного проекта с СГМУП "ГТС", подрядчик приостановил работы по прокладке сетей теплоснабжения и подачи тепла на объект, что привлекло к частичному невыполнению последующих работ по внутренней отделке. 
 Срок размещения извещения о проведении 13-ти электронных  аукционов на поставку оборудования для комплектации и ввода объекта в эксплуатацию согласно утвержденного плана-графика - март 2016 года. Ориентировочные сроки заключения контрактов - май 2016 года, при условии, что аукционы состоятся.
Ориентировочная дата ввода объекта в эксплуатацию - июль 2016 года.</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</si>
  <si>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"''Поликлиника "Нефтяник" на 700 посещений в смену в мкр. 37 г. Сургута "). </t>
  </si>
  <si>
    <t>-</t>
  </si>
  <si>
    <t>Ремонт улицы Студенческая</t>
  </si>
  <si>
    <t>Ремонт улицы Бажова</t>
  </si>
  <si>
    <t>Ремонт улицы Крылова (на участке от улицы Аэрофлотская до улицы Билецкого)</t>
  </si>
  <si>
    <t>Ремонт улицы Крылова (на участке от улицы  Билецкого до улицы 33 "З")</t>
  </si>
  <si>
    <t>Ремонт улицы Грибоедова (на участке от улицы Крылова до проезда Вербного)</t>
  </si>
  <si>
    <t>Ремонт улицы Республики</t>
  </si>
  <si>
    <t>Ремонт улицы Бульвар Писателей</t>
  </si>
  <si>
    <t>Ремонт проезда от дома № 21 по проспекту Мира до домов №№38,40 по улице Профсоюзов</t>
  </si>
  <si>
    <t>Ремонт проспекта Мира</t>
  </si>
  <si>
    <t>Ремонт Югорский тракт - 1 "З" (на участке от улицы Показаньева до спортивной базы "Здоровье")</t>
  </si>
  <si>
    <t>Ремонт улицы Профсоюзов (на участке от улицы Маяковского до улицы 30 лет Победы)</t>
  </si>
  <si>
    <t>Ремонт улицы Мелик-Карамова</t>
  </si>
  <si>
    <t>Ремонт улицы 30 лет Победы на пересечении с улицей Профсоюзов</t>
  </si>
  <si>
    <t>Ремонт улицы И. Захарова на пересечение с улицей 30 лет Победы на подходе со стороны улицы Университетской</t>
  </si>
  <si>
    <t>Расходы запланированы на 3 квартал 2016 года. Планируется увеличение доли местного бюджета на 2 409,38 тыс. руб., вопрос о внесении изменений в утвержденный бюджет будет рассмотрен на апрельской Думе города.</t>
  </si>
  <si>
    <t>Расходы запланированы на 3 квартал 2016 года. Планируется увеличение доли местного бюджета на 1 017,82 тыс. руб., вопрос о внесении изменений в утвержденный бюджет будет рассмотрен на апрельской Думе города.</t>
  </si>
  <si>
    <t>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
Остаток финансирования:
- 16 711,72 тыс. руб. средств (окружной бюджет) - не исполнено в связи с закрытием общеобразовательных учреждений на карантин с 27.01.2016 по 09.02.2016 и уменьшением фактического количества детодней питания.</t>
  </si>
  <si>
    <t>Кассовый план I кв. - 19 403,13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</si>
  <si>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Средства будут израсходованы до конца 2016 года на оплату услуг доступа к сети «Интернет» общеобразовательным учреждениям.
Договоры на поставку услуги доступа к образовательным ресурсам сети «Интернет» на регистрации.
Остаток финансирования:
- 76,05 тыс. руб. - заявки на оплату расходов находятся на финансировании;
- 67,97 тыс. руб. - договоры на регистрации;
Ожидаемый остаток средств:
- 24,31 тыс. руб. - экономия по результатам заключения договоров, подлежащая возврату в бюджет автономного округа.</t>
  </si>
  <si>
    <t>Заключен МК на сумму 134 573,44 тыс. руб. на оказание услуг по организации горячего питания в муниципальных общеобразовательных учреждениях. Срок оказания услуги с 01.01.2016 по 31.12.2016.
3 393,6 тыс. руб. - готовятся договоры на оказание услуги по обеспечению предоставления завтраков и обедов в учебное время обучающимся негосударственных учреждений;
2 938,7 тыс. руб. - готовятся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Остаток финансирования:
- 15 161,43 руб. не исполнено в связи с закрытием общеобразовательных учреждений на карантин с 27.01.2016 по 09.02.2016 и уменьшением фактического количества детодней питания.</t>
  </si>
  <si>
    <t>Организована работа по выдаче сертификата на право финансового обеспечения места в организации, осуществляющей образовательную деятельность по реализации образовательных программ дошкольного образования, расположенных в Ханты-Мансийском автономном округе - Югре. 
Соглашение с частными организациями о предоставлении субсидии на создание условий для осуществления присмотра и ухода за детьми, содержание детей на регистрации.</t>
  </si>
  <si>
    <t>Кассовый план I кв. - 4 391,28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</si>
  <si>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Бюджет утвержден Решением Думы от 17.12.2015 №820-V ДГ. В соответствии с протоколом заседания комиссии МО представлена субсидия из средств окружного бюджета в сумме 11 769 600 рублей. В настоящее время на согласовании в структурных подразделениях АГ договор о предоставлении субсидии 
из бюджета ХМАО – Югры на реализацию муниципальной программы развития малого и среднего предпринимательства.
Ожидаемое исполнение по итогам 2016 года 100%.</t>
  </si>
  <si>
    <t>Мероприятия будут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 Размещены 2 закупки на сайте zakupki.gov на сумму 821 000 рублей.</t>
  </si>
  <si>
    <t>С учетом максимальной суммы субсидии для одного субъекта МСП - поддержка будет оказана не менее чем 13 субъектам МСП. А также не менее чем 1 организации. В настоящее время в работе находятся 2 пакета документов на сумму 447 176 рублей</t>
  </si>
  <si>
    <t>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Заявлений по направлению не поступало</t>
  </si>
  <si>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не поступало</t>
  </si>
  <si>
    <t xml:space="preserve">Объемы финансирования  доведены в сумме -  912 тыс. руб. в том числе:
Субсидия из бюджета автономного округа в сумме 638,4 тыс. руб. предусмотрена на:
1) личное страхование народных дружинников  - 35,2 тыс. руб. (исполнение обязательств - сентябрь 2016);
2) материальное стимулирование граждан, являющихся членами народных дружин  - 603,2 тыс. руб. в том числе:
- по итогам работы за 6 месяцев  - 300,6 тыс. руб. (исполнение обязательств  - июль 2016);
- по итогам работы за 11 месяцев  - 302,6 тыс. руб. (исполнение обязательств  - декабрь 2016) 
Субсидия из бюджета муниципального образования в сумме 273,6 тыс. руб. предусмотрена на:
1) приобретение форменной одежды  - 100 тыс. руб. (исполнение обязательств - март 2016);
2) приобретение удостоверений  - 30 тыс. руб.(исполнение обязательств - март 2016); 
3) материальное стимулирование граждан, являющихся членами народных дружин  - 143,60 тыс. руб. в том числе:  
- по итогам работы за 6 месяцев  - 71,8 тыс. руб. (исполнение обязательств  - июль2016);
- по итогам работы за 11 месяцев  - 71,8 тыс. руб. (исполнение обязательств  - декабрь 2016) </t>
  </si>
  <si>
    <t>Субсидия на реконструкцию, расширение, модернизацию, строительство и капитальный ремонт объектов коммунального комплекса (ДГХ)</t>
  </si>
  <si>
    <t xml:space="preserve">По состоянию на 01.03.2016 соглашение из округа не поступало. </t>
  </si>
  <si>
    <t>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</si>
  <si>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Предоставление субсидии носит заявительный характер. По состоянию на 01.03.2016 заявок от организаций не поступало.
Расходы запланированы на 2-4 кварталы 2016.</t>
  </si>
  <si>
    <t>По МКУ "ДЭАЗиИС" - работы запланированы на март 2016 года, расходы на 2,3 кварталы 2016.</t>
  </si>
  <si>
    <t>Заключено соглашение от 11.02.2016  № АС-4с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t>
  </si>
  <si>
    <t>12.5.</t>
  </si>
  <si>
    <t>12.5.1.</t>
  </si>
  <si>
    <t>Подпрограмма 9 "Реализация Адресной программы Ханты-Мансийского автономного округа - Югры по переселению граждан из аварийного жилищного фонда"</t>
  </si>
  <si>
    <t>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 (ДАиГ)</t>
  </si>
  <si>
    <t>Кассовый план 1 кв. - 500 тыс. руб., кассовый план 2 кв. - 500  тыс. руб.  на оказание услуг за организацию участия приглашенных  экспертов и участников фестиваля МАУ "Сургутская филармония" ("Зеленый шум", "60 параллель"). Оплата услуг будет произведена по факту оказания услуг в соответствии с условиями заключаемых договоров в течение отчетного года.</t>
  </si>
  <si>
    <t>Произведена оплата по контрактам заключенным в 2015 году за счет средств фонда реформирования ЖКХ.</t>
  </si>
  <si>
    <t xml:space="preserve">Средства будут израсходованы до конца 2016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- 289 382,82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- 13 419,85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- 34 889,00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- 1 136,00 тыс., руб. - средства на администрирование госполномочия. 
Освоено:
- 23 611,05 тыс. руб. на выплату компенсации части родительской платы за присмотр и уход за детьми в образовательных организациях;
- 862,02 тыс. руб. на администрирование госполномочия. 
Не израсходовано:
- 11 277,95 тыс. руб. - экономия, сложившаяся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в связи с уменьшением фактического количества дней посещения детьми образовательных учреждений (отсутствие по причине болезни);
- 273,98 тыс. руб. - срок выплаты заработной платы и начислений на выплаты по оплате труда до 15 числа месяца, следующего за отчетным.
</t>
  </si>
  <si>
    <t>Детский сад №2 на 300 мест в 38 микрорайоне г. Сургута (ДАиГ)</t>
  </si>
  <si>
    <t>Билдинг-сад на 40 мест, ул. Каролинского, 10 (ДАиГ)</t>
  </si>
  <si>
    <t>Средняя общеобразовательная школа в микрорайоне 32 г. Сургута</t>
  </si>
  <si>
    <t>Средняя общеобразовательная школа в микрорайоне 33 г. Сургута</t>
  </si>
  <si>
    <t>Подпрограмма "Обеспечение прав граждан на доступ к культурным ценностям и информации"</t>
  </si>
  <si>
    <t>Кассовый план 3 кв. - 1 225,88 тыс. руб. на обновление материально-технической базы МБУ ДО "Детская школа искусств №1" (приобретение фортепьяно). Аукцион на стадии размещения закупки согласно утвержденного плана-графика.</t>
  </si>
  <si>
    <t>Подпрограмма "Укрепление единого культурного пространства"</t>
  </si>
  <si>
    <t>Спорт.комп. с плав.бас.50м г. Сургут (УКС)</t>
  </si>
  <si>
    <t>Средства предусмотрены на выплату субсидии и приобретение жилого помещения для участников программы. Субсидия будет выплачена по мере подготовки Управлением учета и распределения жилья Постановления о предоставлении субсидии на приобретение жилого помещения.                                                                                         Размещена заявка на проведение аукциона по приобретению жилого помещения для участника программы (1 комн. квартира). Подведение итогов аукциона состоится 14.03.2016 года.</t>
  </si>
  <si>
    <t>Поддержка будет оказана не менее чем 1 организации.
Исполнение запланировано на 2 квартал 2016 года. Заявлений по направлению не поступало</t>
  </si>
  <si>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- 3, отказов - 3.</t>
  </si>
  <si>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не поступало</t>
  </si>
  <si>
    <t xml:space="preserve">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Заявлений по направлению - 3, отказов - 1, в работе - 2 пакета документов на сумму 447 176 рублей
</t>
  </si>
  <si>
    <t>Развитие многофункциональных центров предоставления государственных и муниципальных услуг ( МФЦ г. Сургута)</t>
  </si>
  <si>
    <t>Ремонт улицы И. Каролинского на пересечении с улицей Университетской на подходе со стороны улицы Геологической</t>
  </si>
  <si>
    <t xml:space="preserve">Ремонт улицы И. Каролинского на пересечении с улицей 30 лет Победы на подходе со стороны улицы Университетской </t>
  </si>
  <si>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подготовлен проект дополнительного соглашения с ООО "Сургутский рыбхоз" на 2016 год, который в настоящее время находится на согласовании в структурных подразделениях Администрации города.
По состоянию на 01.03.2016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</si>
  <si>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"Улица Маяковского на участке от ул. 30 лет Победы до ул. Университетской")</t>
  </si>
  <si>
    <t xml:space="preserve">Заключено соглашение  от 09.02.2016 № С-48/16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Заключено соглашение от 09.02.2016 № С-65/16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</si>
  <si>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"'Детская школа искусств в мкр. ПИКС"). 
Заключение соглашения по мероприятию "Осуществление отдельных государственных полномочий в области архивного дела", финансируемому за счет субвенции из окружного бюджета, не требуется.</t>
  </si>
  <si>
    <t>Соглашение между Департаментом строительства ХМАО - Югры и Администрацией города по мероприятию "Улучшение жилищных условий молодых семей в соответствии с федеральной целевой программой "Жилище"  государственной программы не поступало. Ориентировочный срок заключения з квартал 2016 года.</t>
  </si>
  <si>
    <t>Соглашение "О сотрудничестве в сфере реализации государственной программы Ханты-Мансийского автономного округа-Югры "Развитие культуры и туризма в Ханты-Мансийском автономном округе-Югре на 2016-2020 годы между Департаментом культуры ХМАО – Югры и Администрацией города находится на стадии подписания:
- подписано Главой города;
- направлено письмом от 24.02.2016 № 04-01-07-661/16  в Департамент культуры ХМАО – Югры для подписания.</t>
  </si>
  <si>
    <t>По мероприятиям 11.2.2, 11.2.3, 11.2.4, 11.2.5, финансируемым за счет субвенций, заключение соглашения не требуется.</t>
  </si>
  <si>
    <t>25 ГП ХМАО-Югры, из них:                                                                                                                                                                                                                                                                                
13 ГП - мероприятия реализуются;
12 ГП - реализация мероприятий не запланирована</t>
  </si>
  <si>
    <t>"Оказание содействия добровольному переселению в Ханты-Мансийский автономный округ – Югру соотечественников, проживающих за рубежом, на 2016–2020 годы"</t>
  </si>
  <si>
    <t>Кассовый план 3 кв. - 877 тыс. руб., из них:
- услуги по переводу документов в машиночитаемый формат - 30 тыс. руб.;
- абонентское обслуживание автоматизированной системы - 28 тыс. руб.;
- оплата услуг по организации участия в формировании Сводного каталога библиотек ХМАО-Югры - 25 тыс. руб.;
- приобретение автоматизированного рабочего места - 694 тыс. руб.;
- приобретение прав доступа к электронным базам данных - 100 тыс. руб.
Кассовый план 4 кв. - 2253,1 тыс. руб., их них:
- комплектование библиотечного фонда - 1 963,2 тыс. руб.;
- абонентское обслуживание автоматизированной системы - 57 тыс. руб.
- периодические издания для пополнения библиотечного фонда - 232,9 тыс. руб. 
Оплата услуг будет произведена по факту оказания услуг в соответствии с условиями заключаемых договоров в течение отчетного года.</t>
  </si>
  <si>
    <r>
      <rPr>
        <sz val="18"/>
        <rFont val="Times New Roman"/>
        <family val="1"/>
        <charset val="204"/>
      </rPr>
      <t xml:space="preserve">Соглашение о предоставлении в 2016 году бюджету муниципального образования ХМАО - Югры городской округ город Сургут субсидии на развитие общественной инфраструктуры  и реализацию приоритетных направлений развития муниципальных образований автономного округа между Департаментом финансов ХМАО – Югры и Администрацией города находится на стадии подписания:
- подписано Главой города;
- направлено 16.02.2016 в Департамент финансов ХМАО – Югры для подписания. 
          </t>
    </r>
    <r>
      <rPr>
        <sz val="18"/>
        <color theme="8" tint="-0.499984740745262"/>
        <rFont val="Times New Roman"/>
        <family val="1"/>
        <charset val="204"/>
      </rPr>
      <t xml:space="preserve">                                              
</t>
    </r>
    <r>
      <rPr>
        <sz val="18"/>
        <color theme="1"/>
        <rFont val="Times New Roman"/>
        <family val="1"/>
        <charset val="204"/>
      </rPr>
      <t>Заключено соглашение от 29.12.2015 № 12/15-0517/7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 – Югры и Администрацией города.</t>
    </r>
  </si>
  <si>
    <t>Соглашение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находится на стадии подписания:
- подписано Главой города:
- направлено письмом от 16.02.2016 № 02-02-976/16 в Департамент строительства ХМАО - Югры для дальнейшего подписания.</t>
  </si>
  <si>
    <r>
      <t xml:space="preserve">Заключено 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</si>
  <si>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t>145 226,0 тыс. руб. предусмотрены для исполнения принятых обязательств по контрактам заключенным в 2015 году на поставку оборудования. Срок поставки -  март-апрель 2016 года.
8594,1 тыс. руб. - средства для проведения повторных аукционов на поставку оборудования для комплектации и ввода объекта в эксплуатацию. Ориентировочный срок размещения извещений о проведении аукционов - апрель 2016 года.                                                                                                        8218,6 тыс. руб. предусмотрены для проведения аукционов  на поставку оборудования (система видеонаблюдения, жалюзи) для комплектации и ввода объекта в эксплуатацию. Ориентировочный срок размещения извещений - апрель 2016 года.</t>
  </si>
  <si>
    <t xml:space="preserve">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март 2016 года, НМЦК-19753,704 тыс. руб. Ориентировочный срок заключения контракта - май 2016 года, при условии, что конкурс состоится.                                       </t>
  </si>
  <si>
    <t>ДГХ - План 5 113,76 тыс. руб. 
Зарегистрированы бюджетные обязательства на сумму 3 622,04 тыс. руб.
Оплачены коммунальные услуги за январь 2016 в сумме 852,29 тыс. руб.
Оплата производится в соответствии с заключенным контрактом.
ДО - План 2 676,01 тыс. руб. 
Исполнено 281,07 тыс. руб.
Расходы запланированы на 1-4 кварталы 2016 года.</t>
  </si>
  <si>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5 квартир. Расходы запланированы на 2-4 кварталы 2016 года. В соответствии с планом графиком срок размещения заказа - август 2016 (ремонт 3 квартир на сумму 2 067,84 тыс. руб.), срок исполнения контракта  - декабрь 2016 года.</t>
  </si>
  <si>
    <t>13 720,0 тыс. руб. - осуществляется подготовка конкурсной документации на приобретение путевок для детей-сирот и детей, оставшихся без попечения родителей.
Планируемый срок освоения средств:
4 130,0 тыс. руб. - 1 полугодие;
9 590,0 тыс. руб. - 2 полугодие.</t>
  </si>
  <si>
    <t>По состоянию на 01.03.2016 в списке участников данной подпрограммы числится 72 молодые семьи. Соглашение о финансировании подпрограммы на 2016 год в Администрацию города от Департамента строительства ХМАО - Югры не поступало, средства федерального и окружного бюджета в бюджет города  не поступали. На 2016 год перешли обязательства по предоставлению социальной выплаты одной молодой семье, получившей Свидетельство со сроком действия до 28.07.2016, в рамках соглашения 2015 года  на сумму 605,8 тыс. руб. С учетом средств федерального и окружного бюджета (уточненный план) планируется в 2016 году предоставить социальную выплату (субсидию) 11 молодым семьям.</t>
  </si>
  <si>
    <t>В соответствии с законом ХМАО-Югры от 16.11.2015 № 118-оз "О бюджете ХМАО-Югры на 2016 год" городу Сургуту распределена субсидия на выполнение мероприятия в сумме 22 664,5 тыс. руб. Департамент ЖКК ХМАО-Югры письмом от 27.01.2015 № 33-Исх-319 довел до сведения информацию о необходимости использования не более 50% доведенной субсидии. В связи с чем департаментом городского хозяйства направлено письмо от 02.02.2016 № 09-02-622/16 о невозможности уменьшения плановой суммы по причине отсутствия дополнительных средств в бюджете города для обеспечения реализации мероприятия.  По состоянию на 01.03.2016 проектная документация разработана, сметная документация проходит проверку в ОАО "Сургутстройцена", согласно плану-графику СГМУП "Горводоканал" и СГМУП "Городские тепловые сети" объявление конкурсов назначено на март 2016.</t>
  </si>
  <si>
    <t>Соглашение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на сумму 7 044,04 тыс. руб. подписано главой города Поповым Д.В. (от 08.02.2016 № б/н). Соглашение  направлено для подписания в Департамент жилищно-коммунального комплекса и энергетики Ханты-Мансийского автономного округа - Югры 08.02.2016 года.</t>
  </si>
  <si>
    <t>Отклонение уточненного от утвержденного плана обусловлено выделением субсидии, согласно приказу Департамента экономического развития ХМАО-Югры от 10.12.2015 № 259 "О предоставлении субсидий" в сумме 90 828,80 тыс. руб., с обеспечением доли местного бюджета в сумме 4 780,50 тыс. руб. Исполнение средств до конца 2016 года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t>
  </si>
  <si>
    <t>Работы выполняются в соответствии с заключенным муниципальным контрактом №31/2015 от 14.09.2015г. с АО «АВТОДОРСТРОЙ»    (протокол №ОК1055(2) от 28.08.2015г), сумма 586 738,64056   тыс. руб.                                                                                                    
В отчетном периоде выполнялись работы по наружному освещению трассы. Работы выполнены на сумму 14577,85559 тыс. руб., доля средств местного бюджета оплачена, оплата за счет средств окружного бюджета будет произведена в марте 2015 года. Готовность объекта - 41,5 %. 
Ориентировочный ввод объекта в эксплуатацию планируется в декабре 2016 года. Направлено письмо от 11.12.2015 №01-11-6745/15 в Департамент дорожного хозяйства ХМАО-Югры о возможности увеличения субсидий окружного бюджета в 2016 году с целью ввода объекта в эксплуатацию.</t>
  </si>
  <si>
    <t>Объекты определены, включены в соглашение, планируется увеличение доли местного бюджета на 3 427,20 тыс. руб., вопрос о внесении изменений в утвержденный бюджет будет рассмотрен на апрельской Думе города.</t>
  </si>
  <si>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- 423186,003 тыс. руб.., на 2015 год - 82829,0 тыс. руб. Срок выполнения работ - 30 сентября 2016 года. 
 Готовность объекта 22,2 %. Согласно графика производства работ ведутся  работы по устройству сетей дождевой канализации, земляного полотна. Работы выполнены на сумму 394,7218 тыс. руб., доля средств местного бюджета оплачена, оплата за счет средств окружного бюджета будет произведена в марте 2015 года. Ориентировочная дата ввода объекта в эксплуатацию - октябрь 2016 года.</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</si>
  <si>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t>
  </si>
  <si>
    <r>
      <rPr>
        <b/>
        <u/>
        <sz val="18"/>
        <rFont val="Times New Roman"/>
        <family val="1"/>
        <charset val="204"/>
      </rPr>
      <t>ДКМПиС:</t>
    </r>
    <r>
      <rPr>
        <sz val="18"/>
        <rFont val="Times New Roman"/>
        <family val="2"/>
        <charset val="204"/>
      </rPr>
      <t xml:space="preserve">  План  -  7 131,32 тыс. руб.</t>
    </r>
  </si>
  <si>
    <t xml:space="preserve">ДО:   План  - 105 422,75 тыс. руб.
в том числе:
 - приобретение путевок за счет средств окружного бюджета - 63 688,7 тыс. руб.;
 - организация питания за счет средств окружного бюджета - 26 298,64 тыс. руб.;
 - организация питания за счет средств местного бюджета - 15 435,41 тыс. руб.
Из них:
- 63 688,70 тыс. руб. - осуществляется подготовка конкурсной документации на приобретение путевок за счет средств субвенции на организацию отдыха и оздоровления детей.
- 27 740,69 тыс. руб. -  подготовка конкурсной документации на оказание услуг по организации питания детей в оздоровительных лагерях с дневным пребыванием на базе образовательных учреждений в период летних, осенних каникул  будет осуществляется в следующих отчетных периодах (средств субсидии и местного бюджета,
</t>
  </si>
  <si>
    <t>- 10 863,24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будет направлено письмо с просьбой о перераспределении данных средств на организацию отдыха и оздоровления детей на приобретение путевок.
- 2 682,84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- 447,28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t>
  </si>
  <si>
    <r>
      <rPr>
        <sz val="18"/>
        <rFont val="Times New Roman"/>
        <family val="1"/>
        <charset val="204"/>
      </rPr>
      <t xml:space="preserve">По мероприятию "Предоставление субсидии на реконструкцию, расширение, модернизацию, строительство и капитальный ремонт объектов коммунального комплекса " соглашение не поступало. </t>
    </r>
    <r>
      <rPr>
        <sz val="18"/>
        <color theme="8" tint="-0.499984740745262"/>
        <rFont val="Times New Roman"/>
        <family val="1"/>
        <charset val="204"/>
      </rPr>
      <t xml:space="preserve">
</t>
    </r>
    <r>
      <rPr>
        <sz val="18"/>
        <rFont val="Times New Roman"/>
        <family val="1"/>
        <charset val="204"/>
      </rPr>
      <t xml:space="preserve">Соглашение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 находится на стадии подписания:
- подписано Главой города; 
- направлено 08.02.2016 в Департамент жилищно-коммунального комплекса и энергетики ХМАО - Югры  для подписания.
</t>
    </r>
    <r>
      <rPr>
        <sz val="18"/>
        <color theme="8" tint="-0.499984740745262"/>
        <rFont val="Times New Roman"/>
        <family val="1"/>
        <charset val="204"/>
      </rPr>
      <t xml:space="preserve">
</t>
    </r>
    <r>
      <rPr>
        <sz val="18"/>
        <rFont val="Times New Roman"/>
        <family val="1"/>
        <charset val="204"/>
      </rPr>
      <t>По мероприятию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не требуется согласно государственной программе.
По мероприятиям по энергосбережению, финансируемым за счет средств местного бюджета и средств муниципальных предприятий,  заключение соглашения не требуется.
Заключено соглашение от 10.07.2015 № 46-15 о предоставлении субсидии бюджету муниципального образования г.Сургут на выполнение мероприятий по переселению граждан из аварийного жилищного фонда на 2015 - 2016 годы между  Департаментом жилищно-коммунального комплекса и энергетики ХМАО - Югры и Администрацией города по мероприятию "Приобретение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t>
    </r>
  </si>
  <si>
    <t>Из бюджета муниципального образования - 15 085,66 тыс. руб., из них 675,00 тыс. руб. в части софинансирования:
1) Техническое обслуживание АПК "Безопасный город" - 14 896,94 тыс. руб.:
 - заключён контракт №  1-16-МК от 07.12.2015 на 1 полугодие 2016 года на сумму 13 007,42 тыс. руб. за счёт бюджета МО, из них 675,00 тыс. руб. за счёт софинансирования.
По состоянию на 01.03.2016 оплата произведена в размере 2167,9 тыс. руб.
 - 1 889,52 тыс. руб. - после выделения дополнительного финансирования на содержание АПК "Безопасный город" во 2 полугодии будет организован аукцион, ориентировочные сроки заключения контракта  июнь 2016 года. 
2)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- 188,72 тыс. руб.
Субсидия из бюджета автономного округа - 2 700 тыс. руб.:
1) Услуги по приему, обработке и доставке заказных писем с уведомлением: 
 - заключён контракт № 6-16-МК от 01.02.2016 на 1 734,15 тыс. руб.; 
- 35,55 тыс. руб. планируется заключение договора на март 2016 года, оплата- июль 2016 года.
 2) Приобретение бумаги и конвертов для рассылки писем:
 - 230,30 тыс. руб. - аукцион запланирован на май 2016 года, заключение контракта - июнь 2016 года, оплата - июль 2016 года.
3)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- 700 тыс. руб.</t>
  </si>
  <si>
    <r>
      <t xml:space="preserve">Планируется заключение договора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t>
    </r>
    <r>
      <rPr>
        <i/>
        <sz val="18"/>
        <color theme="1"/>
        <rFont val="Times New Roman"/>
        <family val="1"/>
        <charset val="204"/>
      </rPr>
      <t>в марте 2016 года.</t>
    </r>
    <r>
      <rPr>
        <sz val="18"/>
        <color theme="1"/>
        <rFont val="Times New Roman"/>
        <family val="1"/>
        <charset val="204"/>
      </rPr>
      <t xml:space="preserve"> В настоящее время договор проходит процедуру согласования в структурных подразделениях Администрации города.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r>
  </si>
  <si>
    <t>План на 2016 год:
- 30 147,54 тыс. руб. - заработная плата;
- 10 103,2 тыс. руб. - начисления на выплаты по оплате труда.
По состоянию на 01.03.2016 кассовые расходы учреждений, подведомственных департаменту культуры, молодёжной политики и спорта составляют 3 477,9 тыс. руб.</t>
  </si>
  <si>
    <t>План на 2016 год:
- 45 672,0 тыс. руб. - заработная плата за классное руководство;
- 13 792,94 тыс. руб. - начисления на выплаты по оплате труда.</t>
  </si>
  <si>
    <t>План на 2016 год:
- 2 177 602,96 тыс. руб. - заработная плата;
- 657 636,09 тыс. руб. - начисления на выплаты по оплате труда;
- 141 761 ,95 тыс. руб. - приобретение учебных пособий, игрового оборудования, уличного игрового оборудования.</t>
  </si>
  <si>
    <t>План на 2016 год:
- 3 401 831,51  тыс. руб. - заработная плата;
- 1 027 353,11 тыс. руб. - начисления на выплаты по оплате труда;
- 132 875,54 тыс. руб. - приобретение учебных пособий, расходных материалов, спортивного инвентаря, робототехники, программного обеспечения и пр.</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</si>
</sst>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70"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b/>
      <sz val="18"/>
      <color theme="0"/>
      <name val="Times New Roman"/>
      <family val="1"/>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i/>
      <sz val="36"/>
      <name val="Times New Roman"/>
      <family val="1"/>
      <charset val="204"/>
    </font>
    <font>
      <sz val="17"/>
      <name val="Times New Roman"/>
      <family val="1"/>
      <charset val="204"/>
    </font>
    <font>
      <b/>
      <u/>
      <sz val="18"/>
      <name val="Times New Roman"/>
      <family val="1"/>
      <charset val="204"/>
    </font>
    <font>
      <b/>
      <sz val="18"/>
      <color rgb="FFFF0000"/>
      <name val="Times New Roman"/>
      <family val="1"/>
      <charset val="204"/>
    </font>
    <font>
      <i/>
      <sz val="18"/>
      <color rgb="FFFF0000"/>
      <name val="Times New Roman"/>
      <family val="2"/>
      <charset val="204"/>
    </font>
    <font>
      <i/>
      <sz val="18"/>
      <color rgb="FFFF0000"/>
      <name val="Times New Roman"/>
      <family val="1"/>
      <charset val="204"/>
    </font>
    <font>
      <sz val="16"/>
      <color theme="0"/>
      <name val="Times New Roman"/>
      <family val="2"/>
      <charset val="204"/>
    </font>
    <font>
      <b/>
      <i/>
      <sz val="18"/>
      <color theme="0"/>
      <name val="Times New Roman"/>
      <family val="2"/>
      <charset val="204"/>
    </font>
    <font>
      <b/>
      <sz val="18"/>
      <color theme="9" tint="0.79998168889431442"/>
      <name val="Times New Roman"/>
      <family val="1"/>
      <charset val="204"/>
    </font>
    <font>
      <sz val="12"/>
      <name val="Times New Roman"/>
      <family val="1"/>
      <charset val="204"/>
    </font>
    <font>
      <sz val="17.5"/>
      <name val="Times New Roman"/>
      <family val="2"/>
      <charset val="204"/>
    </font>
    <font>
      <sz val="18"/>
      <color theme="8" tint="-0.499984740745262"/>
      <name val="Times New Roman"/>
      <family val="2"/>
      <charset val="204"/>
    </font>
    <font>
      <sz val="18"/>
      <color theme="8" tint="-0.499984740745262"/>
      <name val="Times New Roman"/>
      <family val="1"/>
      <charset val="204"/>
    </font>
    <font>
      <sz val="17"/>
      <name val="Times New Roman"/>
      <family val="2"/>
      <charset val="204"/>
    </font>
    <font>
      <i/>
      <sz val="18"/>
      <color theme="1"/>
      <name val="Times New Roman"/>
      <family val="1"/>
      <charset val="204"/>
    </font>
  </fonts>
  <fills count="8">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6" fillId="0" borderId="0"/>
    <xf numFmtId="0" fontId="19" fillId="0" borderId="0"/>
    <xf numFmtId="0" fontId="6" fillId="0" borderId="0"/>
    <xf numFmtId="0" fontId="19" fillId="0" borderId="0"/>
    <xf numFmtId="0" fontId="3" fillId="0" borderId="0"/>
    <xf numFmtId="0" fontId="5" fillId="0" borderId="0"/>
    <xf numFmtId="0" fontId="3" fillId="0" borderId="0"/>
    <xf numFmtId="0" fontId="18" fillId="0" borderId="0"/>
    <xf numFmtId="0" fontId="5" fillId="0" borderId="0"/>
    <xf numFmtId="0" fontId="5" fillId="0" borderId="0"/>
    <xf numFmtId="0" fontId="5" fillId="0" borderId="0"/>
    <xf numFmtId="0" fontId="6" fillId="0" borderId="0"/>
    <xf numFmtId="0" fontId="19"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7">
    <xf numFmtId="0" fontId="0" fillId="0" borderId="0" xfId="0"/>
    <xf numFmtId="0" fontId="10" fillId="0" borderId="0" xfId="0" applyFont="1" applyFill="1" applyBorder="1" applyAlignment="1">
      <alignment horizontal="center" wrapText="1"/>
    </xf>
    <xf numFmtId="0" fontId="10" fillId="0" borderId="0" xfId="0" applyFont="1" applyFill="1" applyBorder="1" applyAlignment="1">
      <alignment wrapText="1"/>
    </xf>
    <xf numFmtId="4" fontId="10" fillId="0" borderId="0" xfId="0" applyNumberFormat="1" applyFont="1" applyFill="1" applyBorder="1" applyAlignment="1">
      <alignment wrapText="1"/>
    </xf>
    <xf numFmtId="9" fontId="10" fillId="0" borderId="0" xfId="0" applyNumberFormat="1" applyFont="1" applyFill="1" applyBorder="1" applyAlignment="1">
      <alignment wrapText="1"/>
    </xf>
    <xf numFmtId="0" fontId="10" fillId="0" borderId="0" xfId="0" applyFont="1" applyFill="1" applyAlignment="1">
      <alignment wrapText="1"/>
    </xf>
    <xf numFmtId="0" fontId="10" fillId="0" borderId="0" xfId="0" applyFont="1" applyFill="1" applyBorder="1" applyAlignment="1">
      <alignment horizontal="center" vertical="center" wrapText="1"/>
    </xf>
    <xf numFmtId="9" fontId="10" fillId="0" borderId="0" xfId="0"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3" fontId="12" fillId="0" borderId="6" xfId="0" applyNumberFormat="1"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0" xfId="0" applyFont="1" applyFill="1" applyAlignment="1">
      <alignment horizontal="left" vertical="top" wrapText="1"/>
    </xf>
    <xf numFmtId="0" fontId="13" fillId="2" borderId="0" xfId="0" applyFont="1" applyFill="1" applyAlignment="1">
      <alignment horizontal="left" vertical="top" wrapText="1"/>
    </xf>
    <xf numFmtId="0" fontId="13" fillId="3" borderId="0" xfId="0" applyFont="1" applyFill="1" applyAlignment="1">
      <alignment horizontal="left" vertical="center" wrapText="1"/>
    </xf>
    <xf numFmtId="0" fontId="10" fillId="3" borderId="0" xfId="0" applyFont="1" applyFill="1" applyAlignment="1">
      <alignment horizontal="left" vertical="top" wrapText="1"/>
    </xf>
    <xf numFmtId="4" fontId="13" fillId="4" borderId="2" xfId="0" applyNumberFormat="1" applyFont="1" applyFill="1" applyBorder="1" applyAlignment="1">
      <alignment horizontal="center" vertical="center" wrapText="1"/>
    </xf>
    <xf numFmtId="9" fontId="13" fillId="4" borderId="2" xfId="0" applyNumberFormat="1"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0" fillId="0" borderId="0" xfId="0" applyFont="1" applyFill="1" applyAlignment="1">
      <alignment horizontal="center" wrapText="1"/>
    </xf>
    <xf numFmtId="4" fontId="10" fillId="0" borderId="0" xfId="0" applyNumberFormat="1" applyFont="1" applyFill="1" applyAlignment="1">
      <alignment wrapText="1"/>
    </xf>
    <xf numFmtId="9" fontId="10" fillId="0" borderId="0" xfId="0" applyNumberFormat="1" applyFont="1" applyFill="1" applyAlignment="1">
      <alignment wrapText="1"/>
    </xf>
    <xf numFmtId="4" fontId="10" fillId="5" borderId="2" xfId="0" applyNumberFormat="1" applyFont="1" applyFill="1" applyBorder="1" applyAlignment="1">
      <alignment horizontal="center" vertical="center" wrapText="1"/>
    </xf>
    <xf numFmtId="0" fontId="13" fillId="6" borderId="0" xfId="0" applyFont="1" applyFill="1" applyAlignment="1">
      <alignment horizontal="left" vertical="top" wrapText="1"/>
    </xf>
    <xf numFmtId="0" fontId="10" fillId="6" borderId="0" xfId="0" applyFont="1" applyFill="1" applyAlignment="1">
      <alignment horizontal="left" vertical="top" wrapText="1"/>
    </xf>
    <xf numFmtId="4" fontId="16" fillId="5" borderId="2" xfId="0" applyNumberFormat="1" applyFont="1" applyFill="1" applyBorder="1" applyAlignment="1">
      <alignment horizontal="center" vertical="center" wrapText="1"/>
    </xf>
    <xf numFmtId="4" fontId="13" fillId="4" borderId="5" xfId="0" applyNumberFormat="1" applyFont="1" applyFill="1" applyBorder="1" applyAlignment="1">
      <alignment vertical="top" wrapText="1"/>
    </xf>
    <xf numFmtId="4" fontId="13" fillId="4" borderId="3" xfId="0" applyNumberFormat="1" applyFont="1" applyFill="1" applyBorder="1" applyAlignment="1">
      <alignment vertical="top" wrapText="1"/>
    </xf>
    <xf numFmtId="2" fontId="10" fillId="0" borderId="0" xfId="0" applyNumberFormat="1" applyFont="1" applyFill="1" applyBorder="1" applyAlignment="1">
      <alignment wrapText="1"/>
    </xf>
    <xf numFmtId="2" fontId="10" fillId="0" borderId="0" xfId="0" applyNumberFormat="1" applyFont="1" applyFill="1" applyAlignment="1">
      <alignment wrapText="1"/>
    </xf>
    <xf numFmtId="0" fontId="14" fillId="4"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10" fillId="4" borderId="0" xfId="0" applyFont="1" applyFill="1" applyAlignment="1">
      <alignment wrapText="1"/>
    </xf>
    <xf numFmtId="4" fontId="17" fillId="4" borderId="2" xfId="0" applyNumberFormat="1" applyFont="1" applyFill="1" applyBorder="1" applyAlignment="1">
      <alignment horizontal="center" vertical="center" wrapText="1"/>
    </xf>
    <xf numFmtId="0" fontId="14" fillId="4" borderId="0" xfId="0" applyFont="1" applyFill="1" applyAlignment="1">
      <alignment wrapText="1"/>
    </xf>
    <xf numFmtId="0" fontId="17" fillId="4" borderId="0" xfId="0" applyFont="1" applyFill="1" applyAlignment="1">
      <alignment horizontal="left" vertical="top" wrapText="1"/>
    </xf>
    <xf numFmtId="0" fontId="17" fillId="4" borderId="0" xfId="0" applyFont="1" applyFill="1" applyAlignment="1">
      <alignment horizontal="left" vertical="center" wrapText="1"/>
    </xf>
    <xf numFmtId="0" fontId="13" fillId="4" borderId="0" xfId="0" applyFont="1" applyFill="1" applyAlignment="1">
      <alignment horizontal="left" vertical="top" wrapText="1"/>
    </xf>
    <xf numFmtId="0" fontId="10" fillId="4" borderId="0" xfId="0" applyFont="1" applyFill="1" applyAlignment="1">
      <alignment horizontal="left" vertical="top" wrapText="1"/>
    </xf>
    <xf numFmtId="0" fontId="15" fillId="4" borderId="0" xfId="0" applyFont="1" applyFill="1" applyAlignment="1">
      <alignment horizontal="left" vertical="top" wrapText="1"/>
    </xf>
    <xf numFmtId="0" fontId="15" fillId="4" borderId="0" xfId="0" applyFont="1" applyFill="1" applyAlignment="1">
      <alignment horizontal="left" vertical="center" wrapText="1"/>
    </xf>
    <xf numFmtId="0" fontId="13" fillId="4" borderId="0" xfId="0" applyFont="1" applyFill="1" applyAlignment="1">
      <alignment horizontal="left" vertical="center" wrapText="1"/>
    </xf>
    <xf numFmtId="4" fontId="15" fillId="4" borderId="2" xfId="0" applyNumberFormat="1" applyFont="1" applyFill="1" applyBorder="1" applyAlignment="1">
      <alignment horizontal="center" vertical="center" wrapText="1"/>
    </xf>
    <xf numFmtId="0" fontId="12" fillId="4" borderId="0" xfId="0" applyFont="1" applyFill="1" applyAlignment="1">
      <alignment horizontal="left" vertical="top" wrapText="1"/>
    </xf>
    <xf numFmtId="0" fontId="13" fillId="5" borderId="2" xfId="0" applyFont="1" applyFill="1" applyBorder="1" applyAlignment="1">
      <alignment horizontal="left" vertical="center" wrapText="1"/>
    </xf>
    <xf numFmtId="4" fontId="13" fillId="5" borderId="2" xfId="0" applyNumberFormat="1"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9" fontId="13" fillId="5" borderId="2"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0" fontId="10" fillId="5" borderId="2" xfId="0" applyFont="1" applyFill="1" applyBorder="1" applyAlignment="1">
      <alignment horizontal="left" vertical="center" wrapText="1"/>
    </xf>
    <xf numFmtId="9" fontId="10" fillId="5" borderId="6" xfId="0" applyNumberFormat="1" applyFont="1" applyFill="1" applyBorder="1" applyAlignment="1">
      <alignment horizontal="center" vertical="center" wrapText="1"/>
    </xf>
    <xf numFmtId="9" fontId="10" fillId="5"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top" wrapText="1"/>
    </xf>
    <xf numFmtId="9" fontId="10" fillId="4" borderId="2" xfId="0" applyNumberFormat="1" applyFont="1" applyFill="1" applyBorder="1" applyAlignment="1">
      <alignment horizontal="center" vertical="top" wrapText="1"/>
    </xf>
    <xf numFmtId="4" fontId="10" fillId="4" borderId="2" xfId="0" applyNumberFormat="1" applyFont="1" applyFill="1" applyBorder="1" applyAlignment="1">
      <alignment horizontal="center" vertical="top" wrapText="1"/>
    </xf>
    <xf numFmtId="9" fontId="10" fillId="4" borderId="6" xfId="0" applyNumberFormat="1" applyFont="1" applyFill="1" applyBorder="1" applyAlignment="1">
      <alignment horizontal="center" vertical="top" wrapText="1"/>
    </xf>
    <xf numFmtId="0" fontId="13" fillId="5" borderId="5" xfId="0" applyFont="1" applyFill="1" applyBorder="1" applyAlignment="1">
      <alignment horizontal="left" vertical="top" wrapText="1"/>
    </xf>
    <xf numFmtId="0" fontId="10" fillId="5" borderId="4" xfId="0" applyFont="1" applyFill="1" applyBorder="1" applyAlignment="1">
      <alignment horizontal="left" vertical="center" wrapText="1"/>
    </xf>
    <xf numFmtId="0" fontId="13" fillId="5" borderId="3" xfId="0" quotePrefix="1" applyFont="1" applyFill="1" applyBorder="1" applyAlignment="1">
      <alignment horizontal="center" vertical="center" wrapText="1"/>
    </xf>
    <xf numFmtId="0" fontId="10" fillId="5" borderId="6" xfId="0" applyFont="1" applyFill="1" applyBorder="1" applyAlignment="1">
      <alignment horizontal="left" vertical="center" wrapText="1"/>
    </xf>
    <xf numFmtId="0" fontId="13" fillId="5" borderId="4" xfId="0" quotePrefix="1" applyFont="1" applyFill="1" applyBorder="1" applyAlignment="1">
      <alignment horizontal="center" vertical="center" wrapText="1"/>
    </xf>
    <xf numFmtId="0" fontId="10" fillId="5" borderId="8" xfId="0" applyFont="1" applyFill="1" applyBorder="1" applyAlignment="1">
      <alignment horizontal="left" vertical="center" wrapText="1"/>
    </xf>
    <xf numFmtId="0" fontId="13" fillId="5" borderId="3" xfId="0" applyFont="1" applyFill="1" applyBorder="1" applyAlignment="1">
      <alignment vertical="center" wrapText="1"/>
    </xf>
    <xf numFmtId="0" fontId="10" fillId="5" borderId="9" xfId="0" applyFont="1" applyFill="1" applyBorder="1" applyAlignment="1">
      <alignment horizontal="left" vertical="center" wrapText="1"/>
    </xf>
    <xf numFmtId="4" fontId="13" fillId="5" borderId="4"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0" fontId="13" fillId="5" borderId="4" xfId="0" applyFont="1" applyFill="1" applyBorder="1" applyAlignment="1">
      <alignment vertical="center" wrapText="1"/>
    </xf>
    <xf numFmtId="4" fontId="10" fillId="5" borderId="4" xfId="0" applyNumberFormat="1" applyFont="1" applyFill="1" applyBorder="1" applyAlignment="1">
      <alignment horizontal="center" vertical="center" wrapText="1"/>
    </xf>
    <xf numFmtId="9" fontId="10" fillId="5" borderId="4" xfId="0" applyNumberFormat="1" applyFont="1" applyFill="1" applyBorder="1" applyAlignment="1">
      <alignment horizontal="center" vertical="center" wrapText="1"/>
    </xf>
    <xf numFmtId="9" fontId="10" fillId="5" borderId="10" xfId="0" applyNumberFormat="1" applyFont="1" applyFill="1" applyBorder="1" applyAlignment="1">
      <alignment horizontal="center" vertical="center" wrapText="1"/>
    </xf>
    <xf numFmtId="0" fontId="10" fillId="5" borderId="11" xfId="0" applyFont="1" applyFill="1" applyBorder="1" applyAlignment="1">
      <alignment horizontal="left" vertical="center" wrapText="1"/>
    </xf>
    <xf numFmtId="0" fontId="13" fillId="5" borderId="2" xfId="0" applyFont="1" applyFill="1" applyBorder="1" applyAlignment="1" applyProtection="1">
      <alignment horizontal="left" vertical="center" wrapText="1"/>
      <protection locked="0"/>
    </xf>
    <xf numFmtId="0" fontId="16" fillId="5" borderId="2" xfId="0" applyFont="1" applyFill="1" applyBorder="1" applyAlignment="1">
      <alignment horizontal="left" vertical="center" wrapText="1"/>
    </xf>
    <xf numFmtId="9" fontId="16" fillId="5" borderId="2" xfId="0" applyNumberFormat="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3"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9" fontId="33" fillId="5" borderId="6" xfId="0" applyNumberFormat="1" applyFont="1" applyFill="1" applyBorder="1" applyAlignment="1">
      <alignment horizontal="center" vertical="center" wrapText="1"/>
    </xf>
    <xf numFmtId="9" fontId="33" fillId="5" borderId="4" xfId="0" applyNumberFormat="1" applyFont="1" applyFill="1" applyBorder="1" applyAlignment="1">
      <alignment horizontal="center" vertical="center" wrapText="1"/>
    </xf>
    <xf numFmtId="9" fontId="32" fillId="5" borderId="4" xfId="0" applyNumberFormat="1" applyFont="1" applyFill="1" applyBorder="1" applyAlignment="1">
      <alignment horizontal="center" vertical="center" wrapText="1"/>
    </xf>
    <xf numFmtId="9" fontId="32" fillId="5" borderId="10" xfId="0" applyNumberFormat="1" applyFont="1" applyFill="1" applyBorder="1" applyAlignment="1">
      <alignment horizontal="center" vertical="center" wrapText="1"/>
    </xf>
    <xf numFmtId="9" fontId="33" fillId="5" borderId="10"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6" fillId="5" borderId="6" xfId="0" applyNumberFormat="1" applyFont="1" applyFill="1" applyBorder="1" applyAlignment="1">
      <alignment horizontal="center" vertical="center" wrapText="1"/>
    </xf>
    <xf numFmtId="9" fontId="37" fillId="5"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4" fontId="27"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7" fillId="4" borderId="0" xfId="0" applyFont="1" applyFill="1" applyAlignment="1">
      <alignment wrapText="1"/>
    </xf>
    <xf numFmtId="0" fontId="10" fillId="4" borderId="0" xfId="0" applyFont="1" applyFill="1" applyBorder="1" applyAlignment="1">
      <alignment wrapText="1"/>
    </xf>
    <xf numFmtId="168" fontId="13" fillId="5" borderId="2" xfId="0" applyNumberFormat="1" applyFont="1" applyFill="1" applyBorder="1" applyAlignment="1">
      <alignment horizontal="center" vertical="center" wrapText="1"/>
    </xf>
    <xf numFmtId="168" fontId="10" fillId="5" borderId="2" xfId="0" applyNumberFormat="1" applyFont="1" applyFill="1" applyBorder="1" applyAlignment="1">
      <alignment horizontal="center" vertical="center" wrapText="1"/>
    </xf>
    <xf numFmtId="168" fontId="33" fillId="5" borderId="2" xfId="0" applyNumberFormat="1" applyFont="1" applyFill="1" applyBorder="1" applyAlignment="1">
      <alignment horizontal="center" vertical="center" wrapText="1"/>
    </xf>
    <xf numFmtId="4" fontId="24" fillId="4" borderId="2" xfId="0" quotePrefix="1" applyNumberFormat="1" applyFont="1" applyFill="1" applyBorder="1" applyAlignment="1">
      <alignment horizontal="center" vertical="center" wrapText="1"/>
    </xf>
    <xf numFmtId="4" fontId="24" fillId="4" borderId="2" xfId="0" applyNumberFormat="1" applyFont="1" applyFill="1" applyBorder="1" applyAlignment="1">
      <alignment horizontal="center" vertical="center" wrapText="1"/>
    </xf>
    <xf numFmtId="2" fontId="24" fillId="4" borderId="2" xfId="0" applyNumberFormat="1" applyFont="1" applyFill="1" applyBorder="1" applyAlignment="1">
      <alignment horizontal="center" vertical="center" wrapText="1"/>
    </xf>
    <xf numFmtId="9" fontId="24" fillId="4" borderId="2" xfId="0" applyNumberFormat="1" applyFont="1" applyFill="1" applyBorder="1" applyAlignment="1">
      <alignment horizontal="center" vertical="center" wrapText="1"/>
    </xf>
    <xf numFmtId="4" fontId="21" fillId="0" borderId="2" xfId="0" applyNumberFormat="1" applyFont="1" applyBorder="1" applyAlignment="1">
      <alignment horizontal="center" vertical="center" wrapText="1"/>
    </xf>
    <xf numFmtId="9" fontId="21" fillId="0" borderId="2" xfId="0" applyNumberFormat="1" applyFont="1" applyBorder="1" applyAlignment="1">
      <alignment horizontal="center" vertical="center" wrapText="1"/>
    </xf>
    <xf numFmtId="0" fontId="0" fillId="0" borderId="0" xfId="0" applyAlignment="1">
      <alignment horizontal="right"/>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2" fontId="38" fillId="0" borderId="2" xfId="0" applyNumberFormat="1" applyFont="1" applyBorder="1" applyAlignment="1">
      <alignment horizontal="center" vertical="center" wrapText="1"/>
    </xf>
    <xf numFmtId="4" fontId="38" fillId="0" borderId="2" xfId="0" applyNumberFormat="1" applyFont="1" applyBorder="1" applyAlignment="1">
      <alignment horizontal="center" vertical="center" wrapText="1"/>
    </xf>
    <xf numFmtId="9" fontId="38" fillId="0" borderId="2" xfId="0" applyNumberFormat="1" applyFont="1" applyBorder="1" applyAlignment="1">
      <alignment horizontal="center" vertical="center" wrapText="1"/>
    </xf>
    <xf numFmtId="0" fontId="38" fillId="0" borderId="0" xfId="0" applyFont="1"/>
    <xf numFmtId="2" fontId="39" fillId="0" borderId="2"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2" xfId="0" applyFont="1" applyBorder="1" applyAlignment="1">
      <alignment horizontal="left" vertical="center" wrapText="1"/>
    </xf>
    <xf numFmtId="9" fontId="26" fillId="5" borderId="6" xfId="0" applyNumberFormat="1"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wrapText="1"/>
    </xf>
    <xf numFmtId="0" fontId="12" fillId="4" borderId="2" xfId="0" applyFont="1" applyFill="1" applyBorder="1" applyAlignment="1">
      <alignment horizontal="center" vertical="top" wrapText="1"/>
    </xf>
    <xf numFmtId="0" fontId="10" fillId="4" borderId="3" xfId="0" applyFont="1" applyFill="1" applyBorder="1" applyAlignment="1">
      <alignment vertical="top" wrapText="1"/>
    </xf>
    <xf numFmtId="0" fontId="10" fillId="4" borderId="4" xfId="0" applyFont="1" applyFill="1" applyBorder="1" applyAlignment="1">
      <alignment vertical="top" wrapText="1"/>
    </xf>
    <xf numFmtId="0" fontId="15" fillId="4" borderId="2" xfId="0" applyFont="1" applyFill="1" applyBorder="1" applyAlignment="1">
      <alignment horizontal="left" vertical="center" wrapText="1"/>
    </xf>
    <xf numFmtId="9" fontId="15" fillId="4" borderId="6" xfId="0" applyNumberFormat="1" applyFont="1" applyFill="1" applyBorder="1" applyAlignment="1">
      <alignment horizontal="center" vertical="center" wrapText="1"/>
    </xf>
    <xf numFmtId="0" fontId="17" fillId="4" borderId="2" xfId="0" applyFont="1" applyFill="1" applyBorder="1" applyAlignment="1" applyProtection="1">
      <alignment horizontal="left" vertical="center" wrapText="1"/>
      <protection locked="0"/>
    </xf>
    <xf numFmtId="9" fontId="17" fillId="4" borderId="6" xfId="0" applyNumberFormat="1" applyFont="1" applyFill="1" applyBorder="1" applyAlignment="1">
      <alignment horizontal="center" vertical="center" wrapText="1"/>
    </xf>
    <xf numFmtId="9" fontId="27" fillId="4" borderId="6" xfId="0" applyNumberFormat="1" applyFont="1" applyFill="1" applyBorder="1" applyAlignment="1">
      <alignment horizontal="center" vertical="center" wrapText="1"/>
    </xf>
    <xf numFmtId="9" fontId="10" fillId="4" borderId="6" xfId="0" applyNumberFormat="1" applyFont="1" applyFill="1" applyBorder="1" applyAlignment="1">
      <alignment horizontal="center" vertical="center" wrapText="1"/>
    </xf>
    <xf numFmtId="0" fontId="10" fillId="4" borderId="10" xfId="0" applyFont="1" applyFill="1" applyBorder="1" applyAlignment="1">
      <alignment horizontal="left" vertical="center" wrapText="1"/>
    </xf>
    <xf numFmtId="4" fontId="27" fillId="4" borderId="2" xfId="0" applyNumberFormat="1" applyFont="1" applyFill="1" applyBorder="1" applyAlignment="1">
      <alignment horizontal="center" vertical="center" wrapText="1"/>
    </xf>
    <xf numFmtId="0" fontId="15" fillId="4" borderId="5"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9" fontId="17" fillId="4" borderId="2"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9" fontId="27" fillId="4" borderId="2" xfId="0" applyNumberFormat="1" applyFont="1" applyFill="1" applyBorder="1" applyAlignment="1">
      <alignment horizontal="center" vertical="center" wrapText="1"/>
    </xf>
    <xf numFmtId="9" fontId="10" fillId="4" borderId="2" xfId="0" applyNumberFormat="1" applyFont="1" applyFill="1" applyBorder="1" applyAlignment="1">
      <alignment horizontal="center" vertical="center" wrapText="1"/>
    </xf>
    <xf numFmtId="0" fontId="13"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4" fontId="10" fillId="4" borderId="0" xfId="0" applyNumberFormat="1" applyFont="1" applyFill="1" applyAlignment="1">
      <alignment horizontal="left" vertical="top" wrapText="1"/>
    </xf>
    <xf numFmtId="0" fontId="17" fillId="4" borderId="4" xfId="0" applyFont="1" applyFill="1" applyBorder="1" applyAlignment="1">
      <alignment horizontal="center" vertical="center" wrapText="1"/>
    </xf>
    <xf numFmtId="0" fontId="15" fillId="4" borderId="5" xfId="0" applyFont="1" applyFill="1" applyBorder="1" applyAlignment="1">
      <alignment horizontal="left" vertical="center" wrapText="1"/>
    </xf>
    <xf numFmtId="9" fontId="27" fillId="4" borderId="10" xfId="0" applyNumberFormat="1" applyFont="1" applyFill="1" applyBorder="1" applyAlignment="1">
      <alignment horizontal="center" vertical="center" wrapText="1"/>
    </xf>
    <xf numFmtId="4" fontId="42" fillId="4" borderId="0" xfId="0" applyNumberFormat="1" applyFont="1" applyFill="1" applyBorder="1" applyAlignment="1">
      <alignment horizontal="right" wrapText="1"/>
    </xf>
    <xf numFmtId="4" fontId="14" fillId="4" borderId="0" xfId="0" applyNumberFormat="1" applyFont="1" applyFill="1" applyAlignment="1">
      <alignment wrapText="1"/>
    </xf>
    <xf numFmtId="4" fontId="46" fillId="4" borderId="0" xfId="0" applyNumberFormat="1" applyFont="1" applyFill="1" applyAlignment="1">
      <alignment wrapText="1"/>
    </xf>
    <xf numFmtId="0" fontId="12" fillId="4" borderId="2" xfId="0" applyFont="1" applyFill="1" applyBorder="1" applyAlignment="1">
      <alignment horizontal="left" vertical="center" wrapText="1"/>
    </xf>
    <xf numFmtId="0" fontId="23" fillId="0" borderId="2" xfId="0" applyFont="1" applyBorder="1" applyAlignment="1">
      <alignment horizontal="center" vertical="center" wrapText="1"/>
    </xf>
    <xf numFmtId="165" fontId="38" fillId="0" borderId="2" xfId="0" applyNumberFormat="1" applyFont="1" applyBorder="1" applyAlignment="1">
      <alignment horizontal="center" vertical="center" wrapText="1"/>
    </xf>
    <xf numFmtId="4" fontId="20" fillId="0" borderId="0"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5" fillId="4" borderId="2" xfId="0" applyFont="1" applyFill="1" applyBorder="1" applyAlignment="1" applyProtection="1">
      <alignment horizontal="left" vertical="center" wrapText="1"/>
      <protection locked="0"/>
    </xf>
    <xf numFmtId="2" fontId="15" fillId="4" borderId="2" xfId="0" applyNumberFormat="1" applyFont="1" applyFill="1" applyBorder="1" applyAlignment="1">
      <alignment horizontal="center" vertical="center" wrapText="1"/>
    </xf>
    <xf numFmtId="9" fontId="14" fillId="4" borderId="10" xfId="0" applyNumberFormat="1" applyFont="1" applyFill="1" applyBorder="1" applyAlignment="1">
      <alignment horizontal="center" vertical="center" wrapText="1"/>
    </xf>
    <xf numFmtId="9" fontId="14" fillId="4" borderId="6" xfId="0" applyNumberFormat="1" applyFont="1" applyFill="1" applyBorder="1" applyAlignment="1">
      <alignment horizontal="center" vertical="center" wrapText="1"/>
    </xf>
    <xf numFmtId="9" fontId="29" fillId="4" borderId="10" xfId="0" applyNumberFormat="1" applyFont="1" applyFill="1" applyBorder="1" applyAlignment="1">
      <alignment horizontal="center" vertical="center" wrapText="1"/>
    </xf>
    <xf numFmtId="9" fontId="12" fillId="4" borderId="6" xfId="0" applyNumberFormat="1" applyFont="1" applyFill="1" applyBorder="1" applyAlignment="1">
      <alignment horizontal="center" vertical="center" wrapText="1"/>
    </xf>
    <xf numFmtId="0" fontId="14" fillId="4" borderId="2" xfId="0" applyFont="1" applyFill="1" applyBorder="1" applyAlignment="1">
      <alignment horizontal="left" vertical="center" wrapText="1"/>
    </xf>
    <xf numFmtId="9" fontId="29" fillId="4" borderId="6" xfId="0" applyNumberFormat="1" applyFont="1" applyFill="1" applyBorder="1" applyAlignment="1">
      <alignment horizontal="center" vertical="center" wrapText="1"/>
    </xf>
    <xf numFmtId="0" fontId="17" fillId="4" borderId="2" xfId="0" applyFont="1" applyFill="1" applyBorder="1" applyAlignment="1">
      <alignment horizontal="left" vertical="center" wrapText="1"/>
    </xf>
    <xf numFmtId="168" fontId="10" fillId="5" borderId="6" xfId="0" applyNumberFormat="1" applyFont="1" applyFill="1" applyBorder="1" applyAlignment="1">
      <alignment horizontal="center" vertical="center" wrapText="1"/>
    </xf>
    <xf numFmtId="49" fontId="15" fillId="4" borderId="5" xfId="0" applyNumberFormat="1" applyFont="1" applyFill="1" applyBorder="1" applyAlignment="1">
      <alignment horizontal="center" vertical="center" wrapText="1"/>
    </xf>
    <xf numFmtId="0" fontId="14" fillId="4" borderId="6" xfId="0" applyFont="1" applyFill="1" applyBorder="1" applyAlignment="1">
      <alignment horizontal="left" vertical="center" wrapText="1"/>
    </xf>
    <xf numFmtId="0" fontId="14" fillId="4" borderId="10" xfId="0" applyFont="1" applyFill="1" applyBorder="1" applyAlignment="1">
      <alignment horizontal="left" vertical="center" wrapText="1"/>
    </xf>
    <xf numFmtId="4" fontId="10" fillId="4" borderId="0" xfId="0" applyNumberFormat="1" applyFont="1" applyFill="1" applyAlignment="1">
      <alignment wrapText="1"/>
    </xf>
    <xf numFmtId="49" fontId="16" fillId="4" borderId="3" xfId="0" applyNumberFormat="1" applyFont="1" applyFill="1" applyBorder="1" applyAlignment="1">
      <alignment horizontal="center" vertical="center" wrapText="1"/>
    </xf>
    <xf numFmtId="49" fontId="16" fillId="4" borderId="4" xfId="0" applyNumberFormat="1" applyFont="1" applyFill="1" applyBorder="1" applyAlignment="1">
      <alignment horizontal="center" vertical="center" wrapText="1"/>
    </xf>
    <xf numFmtId="0" fontId="10" fillId="4" borderId="0" xfId="0" applyFont="1" applyFill="1" applyAlignment="1">
      <alignment horizontal="center" wrapText="1"/>
    </xf>
    <xf numFmtId="2" fontId="10" fillId="4" borderId="0" xfId="0" applyNumberFormat="1" applyFont="1" applyFill="1" applyAlignment="1">
      <alignment wrapText="1"/>
    </xf>
    <xf numFmtId="9" fontId="10" fillId="4" borderId="0" xfId="0" applyNumberFormat="1" applyFont="1" applyFill="1" applyAlignment="1">
      <alignment wrapText="1"/>
    </xf>
    <xf numFmtId="9" fontId="37" fillId="5" borderId="4" xfId="0" applyNumberFormat="1" applyFont="1" applyFill="1" applyBorder="1" applyAlignment="1">
      <alignment horizontal="center" vertical="center" wrapText="1"/>
    </xf>
    <xf numFmtId="4" fontId="32"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9" fontId="14" fillId="4" borderId="2" xfId="0" applyNumberFormat="1" applyFont="1" applyFill="1" applyBorder="1" applyAlignment="1">
      <alignment horizontal="center" vertical="center" wrapText="1"/>
    </xf>
    <xf numFmtId="0" fontId="16" fillId="4" borderId="3" xfId="0" applyFont="1" applyFill="1" applyBorder="1" applyAlignment="1">
      <alignment horizontal="center" vertical="center" wrapText="1"/>
    </xf>
    <xf numFmtId="4" fontId="29" fillId="4" borderId="2" xfId="0" applyNumberFormat="1" applyFont="1" applyFill="1" applyBorder="1" applyAlignment="1">
      <alignment horizontal="center" vertical="center" wrapText="1"/>
    </xf>
    <xf numFmtId="0" fontId="16" fillId="4" borderId="4" xfId="0" applyFont="1" applyFill="1" applyBorder="1" applyAlignment="1">
      <alignment horizontal="center" vertical="center" wrapText="1"/>
    </xf>
    <xf numFmtId="49" fontId="17" fillId="4" borderId="5" xfId="0" applyNumberFormat="1" applyFont="1" applyFill="1" applyBorder="1" applyAlignment="1">
      <alignment horizontal="center" vertical="center" wrapText="1"/>
    </xf>
    <xf numFmtId="9" fontId="28" fillId="4" borderId="6" xfId="0" applyNumberFormat="1" applyFont="1" applyFill="1" applyBorder="1" applyAlignment="1">
      <alignment horizontal="center" vertical="center" wrapText="1"/>
    </xf>
    <xf numFmtId="49" fontId="17" fillId="4" borderId="3" xfId="0" applyNumberFormat="1" applyFont="1" applyFill="1" applyBorder="1" applyAlignment="1">
      <alignment horizontal="center" vertical="center" wrapText="1"/>
    </xf>
    <xf numFmtId="49" fontId="17" fillId="4" borderId="4" xfId="0" applyNumberFormat="1" applyFont="1" applyFill="1" applyBorder="1" applyAlignment="1">
      <alignment horizontal="center" vertical="center" wrapText="1"/>
    </xf>
    <xf numFmtId="0" fontId="10" fillId="4" borderId="6" xfId="0" applyFont="1" applyFill="1" applyBorder="1" applyAlignment="1">
      <alignment horizontal="left" vertical="center" wrapText="1"/>
    </xf>
    <xf numFmtId="0" fontId="15" fillId="4" borderId="6" xfId="0" applyFont="1" applyFill="1" applyBorder="1" applyAlignment="1">
      <alignment horizontal="left" vertical="center" wrapText="1"/>
    </xf>
    <xf numFmtId="168" fontId="15" fillId="4" borderId="6" xfId="0" applyNumberFormat="1" applyFont="1" applyFill="1" applyBorder="1" applyAlignment="1">
      <alignment horizontal="center" vertical="center" wrapText="1"/>
    </xf>
    <xf numFmtId="2" fontId="38" fillId="4" borderId="2" xfId="0" applyNumberFormat="1" applyFont="1" applyFill="1" applyBorder="1" applyAlignment="1">
      <alignment horizontal="center" vertical="center" wrapText="1"/>
    </xf>
    <xf numFmtId="0" fontId="20" fillId="4" borderId="0" xfId="0" applyFont="1" applyFill="1" applyAlignment="1">
      <alignment wrapText="1"/>
    </xf>
    <xf numFmtId="4" fontId="13" fillId="4" borderId="0" xfId="0" applyNumberFormat="1" applyFont="1" applyFill="1" applyAlignment="1">
      <alignment horizontal="left" vertical="top" wrapText="1"/>
    </xf>
    <xf numFmtId="0" fontId="15" fillId="7" borderId="0" xfId="0" applyFont="1" applyFill="1" applyAlignment="1">
      <alignment horizontal="left" vertical="center" wrapText="1"/>
    </xf>
    <xf numFmtId="0" fontId="10" fillId="4" borderId="0" xfId="0" applyFont="1" applyFill="1" applyAlignment="1">
      <alignment horizontal="left" vertical="top" wrapText="1"/>
    </xf>
    <xf numFmtId="4" fontId="27" fillId="4" borderId="4" xfId="0" applyNumberFormat="1" applyFont="1" applyFill="1" applyBorder="1" applyAlignment="1">
      <alignment horizontal="center" vertical="center" wrapText="1"/>
    </xf>
    <xf numFmtId="0" fontId="10" fillId="7" borderId="0" xfId="0" applyFont="1" applyFill="1" applyAlignment="1">
      <alignment horizontal="left" vertical="top" wrapText="1"/>
    </xf>
    <xf numFmtId="0" fontId="47" fillId="4" borderId="0" xfId="0" applyFont="1" applyFill="1" applyAlignment="1">
      <alignment horizontal="left" vertical="top" wrapText="1"/>
    </xf>
    <xf numFmtId="0" fontId="47" fillId="4" borderId="0" xfId="0" applyFont="1" applyFill="1" applyAlignment="1">
      <alignment horizontal="left" vertical="center" wrapText="1"/>
    </xf>
    <xf numFmtId="2" fontId="17" fillId="4" borderId="0" xfId="0" applyNumberFormat="1" applyFont="1" applyFill="1" applyAlignment="1">
      <alignment horizontal="left" vertical="center" wrapText="1"/>
    </xf>
    <xf numFmtId="165" fontId="17" fillId="4" borderId="0" xfId="0" applyNumberFormat="1" applyFont="1" applyFill="1" applyAlignment="1">
      <alignment horizontal="left" vertical="center" wrapText="1"/>
    </xf>
    <xf numFmtId="1" fontId="10" fillId="4" borderId="0" xfId="0" applyNumberFormat="1" applyFont="1" applyFill="1" applyAlignment="1">
      <alignment wrapText="1"/>
    </xf>
    <xf numFmtId="0" fontId="10" fillId="4" borderId="0" xfId="0" applyFont="1" applyFill="1" applyAlignment="1">
      <alignment horizontal="left" vertical="top" wrapText="1"/>
    </xf>
    <xf numFmtId="0" fontId="12" fillId="4" borderId="5" xfId="0"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9" fontId="10" fillId="4" borderId="10"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2" fillId="4" borderId="2" xfId="0" applyFont="1" applyFill="1" applyBorder="1" applyAlignment="1" applyProtection="1">
      <alignment horizontal="left" vertical="center" wrapText="1"/>
      <protection locked="0"/>
    </xf>
    <xf numFmtId="0" fontId="14" fillId="4" borderId="5" xfId="0" applyFont="1" applyFill="1" applyBorder="1" applyAlignment="1">
      <alignment horizontal="center" vertical="center" wrapText="1"/>
    </xf>
    <xf numFmtId="9" fontId="29" fillId="4" borderId="2" xfId="0" applyNumberFormat="1" applyFont="1" applyFill="1" applyBorder="1" applyAlignment="1">
      <alignment horizontal="center" vertical="center" wrapText="1"/>
    </xf>
    <xf numFmtId="4" fontId="0" fillId="0" borderId="0" xfId="0" applyNumberFormat="1"/>
    <xf numFmtId="4" fontId="13" fillId="4" borderId="4" xfId="0" applyNumberFormat="1" applyFont="1" applyFill="1" applyBorder="1" applyAlignment="1">
      <alignment vertical="top" wrapText="1"/>
    </xf>
    <xf numFmtId="0" fontId="10" fillId="4" borderId="0" xfId="0" applyFont="1" applyFill="1" applyAlignment="1">
      <alignment horizontal="left" vertical="top" wrapText="1"/>
    </xf>
    <xf numFmtId="0" fontId="13" fillId="5" borderId="5" xfId="0" applyFont="1" applyFill="1" applyBorder="1" applyAlignment="1">
      <alignment horizontal="center" vertical="center" wrapText="1"/>
    </xf>
    <xf numFmtId="2" fontId="38" fillId="0" borderId="2" xfId="0" applyNumberFormat="1" applyFont="1" applyBorder="1" applyAlignment="1">
      <alignment horizontal="center" vertical="center" wrapText="1"/>
    </xf>
    <xf numFmtId="9" fontId="27" fillId="5" borderId="4" xfId="0" applyNumberFormat="1" applyFont="1" applyFill="1" applyBorder="1" applyAlignment="1">
      <alignment horizontal="center" vertical="center" wrapText="1"/>
    </xf>
    <xf numFmtId="9" fontId="27" fillId="5" borderId="2" xfId="0" applyNumberFormat="1" applyFont="1" applyFill="1" applyBorder="1" applyAlignment="1">
      <alignment horizontal="center" vertical="center" wrapText="1"/>
    </xf>
    <xf numFmtId="9" fontId="27" fillId="5" borderId="10" xfId="0" applyNumberFormat="1" applyFont="1" applyFill="1" applyBorder="1" applyAlignment="1">
      <alignment horizontal="center" vertical="center" wrapText="1"/>
    </xf>
    <xf numFmtId="0" fontId="17" fillId="7" borderId="0" xfId="0" applyFont="1" applyFill="1" applyAlignment="1">
      <alignment horizontal="left" vertical="top" wrapText="1"/>
    </xf>
    <xf numFmtId="0" fontId="17" fillId="7" borderId="0" xfId="0" applyFont="1" applyFill="1" applyAlignment="1">
      <alignment horizontal="left" vertical="center" wrapText="1"/>
    </xf>
    <xf numFmtId="0" fontId="12" fillId="7" borderId="0" xfId="0" applyFont="1" applyFill="1" applyAlignment="1">
      <alignment horizontal="left" vertical="center" wrapText="1"/>
    </xf>
    <xf numFmtId="1" fontId="14" fillId="4" borderId="0" xfId="0" applyNumberFormat="1" applyFont="1" applyFill="1" applyAlignment="1">
      <alignment wrapText="1"/>
    </xf>
    <xf numFmtId="9" fontId="34" fillId="4" borderId="6" xfId="0" applyNumberFormat="1" applyFont="1" applyFill="1" applyBorder="1" applyAlignment="1">
      <alignment horizontal="center" vertical="center" wrapText="1"/>
    </xf>
    <xf numFmtId="4" fontId="29" fillId="4"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4" fontId="38" fillId="0" borderId="0" xfId="0" applyNumberFormat="1" applyFont="1"/>
    <xf numFmtId="0" fontId="24"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49" fontId="12" fillId="4" borderId="5" xfId="0" applyNumberFormat="1" applyFont="1" applyFill="1" applyBorder="1" applyAlignment="1">
      <alignment horizontal="center" vertical="center" wrapText="1"/>
    </xf>
    <xf numFmtId="49" fontId="12" fillId="4" borderId="3" xfId="0" applyNumberFormat="1" applyFont="1" applyFill="1" applyBorder="1" applyAlignment="1">
      <alignment horizontal="center" vertical="center" wrapText="1"/>
    </xf>
    <xf numFmtId="49" fontId="12" fillId="4" borderId="4" xfId="0" applyNumberFormat="1" applyFont="1" applyFill="1" applyBorder="1" applyAlignment="1">
      <alignment horizontal="center" vertical="center" wrapText="1"/>
    </xf>
    <xf numFmtId="9" fontId="33" fillId="4" borderId="2"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0" fontId="16" fillId="5" borderId="7" xfId="0" applyFont="1" applyFill="1" applyBorder="1" applyAlignment="1">
      <alignment horizontal="left" vertical="center" wrapText="1"/>
    </xf>
    <xf numFmtId="9" fontId="15"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8" xfId="0" applyFont="1" applyFill="1" applyBorder="1" applyAlignment="1">
      <alignment horizontal="left" vertical="center"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4" fillId="5" borderId="3" xfId="0" applyFont="1" applyFill="1" applyBorder="1" applyAlignment="1">
      <alignment vertical="center" wrapText="1"/>
    </xf>
    <xf numFmtId="0" fontId="14" fillId="5" borderId="9"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0" fontId="14" fillId="5" borderId="4" xfId="0" applyFont="1" applyFill="1" applyBorder="1" applyAlignment="1">
      <alignment vertical="center" wrapText="1"/>
    </xf>
    <xf numFmtId="9" fontId="37" fillId="5" borderId="6" xfId="0" applyNumberFormat="1" applyFont="1" applyFill="1" applyBorder="1" applyAlignment="1">
      <alignment horizontal="center" vertical="center" wrapText="1"/>
    </xf>
    <xf numFmtId="0" fontId="54" fillId="4" borderId="0" xfId="0" applyFont="1" applyFill="1" applyAlignment="1">
      <alignment horizontal="left" vertical="top" wrapText="1"/>
    </xf>
    <xf numFmtId="0" fontId="12" fillId="4" borderId="5" xfId="0" applyFont="1" applyFill="1" applyBorder="1" applyAlignment="1">
      <alignment vertical="top" wrapText="1"/>
    </xf>
    <xf numFmtId="0" fontId="12" fillId="4" borderId="5" xfId="0" applyFont="1" applyFill="1" applyBorder="1" applyAlignment="1">
      <alignment vertical="center" wrapText="1"/>
    </xf>
    <xf numFmtId="0" fontId="13" fillId="5" borderId="5" xfId="0" applyFont="1" applyFill="1" applyBorder="1" applyAlignment="1">
      <alignment horizontal="center" vertical="center" wrapText="1"/>
    </xf>
    <xf numFmtId="0" fontId="0" fillId="4" borderId="0" xfId="0" applyFill="1"/>
    <xf numFmtId="2" fontId="0" fillId="4" borderId="2" xfId="0" applyNumberForma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4" borderId="0" xfId="0" applyFont="1" applyFill="1" applyAlignment="1">
      <alignment horizontal="left" vertical="top"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6" fillId="4" borderId="0" xfId="0" applyFont="1" applyFill="1" applyAlignment="1">
      <alignment horizontal="left" vertical="top" wrapText="1"/>
    </xf>
    <xf numFmtId="168" fontId="10" fillId="5" borderId="4"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9" fontId="34" fillId="4" borderId="2" xfId="0" applyNumberFormat="1" applyFont="1" applyFill="1" applyBorder="1" applyAlignment="1">
      <alignment horizontal="center" vertical="center" wrapText="1"/>
    </xf>
    <xf numFmtId="4" fontId="34" fillId="4" borderId="2" xfId="0" applyNumberFormat="1" applyFont="1" applyFill="1" applyBorder="1" applyAlignment="1">
      <alignment horizontal="center" vertical="center" wrapText="1"/>
    </xf>
    <xf numFmtId="0" fontId="10" fillId="5" borderId="10"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0" fillId="4" borderId="4" xfId="0" applyFont="1" applyFill="1" applyBorder="1" applyAlignment="1">
      <alignment horizontal="lef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4" fontId="13" fillId="6" borderId="0" xfId="0" applyNumberFormat="1" applyFont="1" applyFill="1" applyAlignment="1">
      <alignment horizontal="left" vertical="top" wrapText="1"/>
    </xf>
    <xf numFmtId="0" fontId="10" fillId="4" borderId="2"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9" fontId="28" fillId="4" borderId="2" xfId="0" applyNumberFormat="1" applyFont="1" applyFill="1" applyBorder="1" applyAlignment="1">
      <alignment horizontal="center" vertical="center" wrapText="1"/>
    </xf>
    <xf numFmtId="4" fontId="28" fillId="4" borderId="2" xfId="0" applyNumberFormat="1" applyFont="1" applyFill="1" applyBorder="1" applyAlignment="1">
      <alignment horizontal="center" vertical="center" wrapText="1"/>
    </xf>
    <xf numFmtId="4" fontId="13" fillId="4" borderId="2" xfId="0" applyNumberFormat="1" applyFont="1" applyFill="1" applyBorder="1" applyAlignment="1">
      <alignment horizontal="center" vertical="center" wrapText="1"/>
    </xf>
    <xf numFmtId="4" fontId="10" fillId="5" borderId="2" xfId="0" applyNumberFormat="1" applyFont="1" applyFill="1" applyBorder="1" applyAlignment="1">
      <alignment horizontal="center" vertical="center" wrapText="1"/>
    </xf>
    <xf numFmtId="4" fontId="16" fillId="5" borderId="2" xfId="0" applyNumberFormat="1" applyFont="1" applyFill="1" applyBorder="1" applyAlignment="1">
      <alignment horizontal="center" vertical="center" wrapText="1"/>
    </xf>
    <xf numFmtId="4" fontId="17" fillId="4" borderId="2" xfId="0" applyNumberFormat="1" applyFont="1" applyFill="1" applyBorder="1" applyAlignment="1">
      <alignment horizontal="center" vertical="center" wrapText="1"/>
    </xf>
    <xf numFmtId="4" fontId="14" fillId="4" borderId="2" xfId="0" applyNumberFormat="1" applyFont="1" applyFill="1" applyBorder="1" applyAlignment="1">
      <alignment horizontal="center" vertical="center" wrapText="1"/>
    </xf>
    <xf numFmtId="4" fontId="15" fillId="4"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4" fontId="10" fillId="5" borderId="4"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4" fontId="13" fillId="4" borderId="4" xfId="0" applyNumberFormat="1" applyFont="1" applyFill="1" applyBorder="1" applyAlignment="1">
      <alignment horizontal="center" vertical="center" wrapText="1"/>
    </xf>
    <xf numFmtId="4" fontId="14" fillId="4" borderId="4" xfId="0" applyNumberFormat="1" applyFont="1" applyFill="1" applyBorder="1" applyAlignment="1">
      <alignment horizontal="center" vertical="center" wrapText="1"/>
    </xf>
    <xf numFmtId="0" fontId="13" fillId="7" borderId="0" xfId="0" applyFont="1" applyFill="1" applyAlignment="1">
      <alignment horizontal="left" vertical="top" wrapText="1"/>
    </xf>
    <xf numFmtId="4" fontId="12"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0" fillId="7" borderId="0" xfId="0" applyFont="1" applyFill="1" applyAlignment="1">
      <alignment horizontal="left" vertical="top"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9" fontId="10" fillId="0" borderId="2" xfId="0" applyNumberFormat="1" applyFont="1" applyFill="1" applyBorder="1" applyAlignment="1">
      <alignment horizontal="center" vertical="center" wrapText="1"/>
    </xf>
    <xf numFmtId="9" fontId="10" fillId="0" borderId="6" xfId="0" applyNumberFormat="1" applyFont="1" applyFill="1" applyBorder="1" applyAlignment="1">
      <alignment horizontal="center" vertical="center" wrapText="1"/>
    </xf>
    <xf numFmtId="4" fontId="17" fillId="0" borderId="2"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14" fillId="0" borderId="0" xfId="0" applyFont="1" applyFill="1" applyAlignment="1">
      <alignment wrapText="1"/>
    </xf>
    <xf numFmtId="0" fontId="13" fillId="0" borderId="0" xfId="0" applyFont="1" applyFill="1" applyAlignment="1">
      <alignment horizontal="left" vertical="top" wrapText="1"/>
    </xf>
    <xf numFmtId="4" fontId="13" fillId="0" borderId="0" xfId="0" applyNumberFormat="1" applyFont="1" applyFill="1" applyAlignment="1">
      <alignment horizontal="left" vertical="top" wrapText="1"/>
    </xf>
    <xf numFmtId="0" fontId="10" fillId="0" borderId="2" xfId="0" applyFont="1" applyFill="1" applyBorder="1" applyAlignment="1">
      <alignment horizontal="left" vertical="center" wrapText="1"/>
    </xf>
    <xf numFmtId="9" fontId="27" fillId="0" borderId="2" xfId="0" applyNumberFormat="1" applyFont="1" applyFill="1" applyBorder="1" applyAlignment="1">
      <alignment horizontal="center" vertical="center" wrapText="1"/>
    </xf>
    <xf numFmtId="9" fontId="27" fillId="0" borderId="6"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0" applyFont="1" applyFill="1" applyBorder="1" applyAlignment="1" applyProtection="1">
      <alignment horizontal="left" vertical="center" wrapText="1"/>
      <protection locked="0"/>
    </xf>
    <xf numFmtId="4"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9" fontId="27" fillId="0" borderId="4" xfId="0" applyNumberFormat="1" applyFont="1" applyFill="1" applyBorder="1" applyAlignment="1">
      <alignment horizontal="center" vertical="center" wrapText="1"/>
    </xf>
    <xf numFmtId="9" fontId="27" fillId="0" borderId="10" xfId="0" applyNumberFormat="1" applyFont="1" applyFill="1" applyBorder="1" applyAlignment="1">
      <alignment horizontal="center" vertical="center" wrapText="1"/>
    </xf>
    <xf numFmtId="4" fontId="14" fillId="0" borderId="0" xfId="0" applyNumberFormat="1" applyFont="1" applyFill="1" applyAlignment="1">
      <alignment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left" vertical="center" wrapText="1"/>
    </xf>
    <xf numFmtId="4" fontId="15"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9" fontId="16"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31" fillId="0" borderId="5" xfId="0" applyFont="1" applyFill="1" applyBorder="1" applyAlignment="1">
      <alignment vertical="top" wrapText="1"/>
    </xf>
    <xf numFmtId="0" fontId="15" fillId="0" borderId="0" xfId="0" applyFont="1" applyFill="1" applyAlignment="1">
      <alignment wrapText="1"/>
    </xf>
    <xf numFmtId="4" fontId="46" fillId="0" borderId="0" xfId="0" applyNumberFormat="1" applyFont="1" applyFill="1" applyAlignment="1">
      <alignment wrapText="1"/>
    </xf>
    <xf numFmtId="0" fontId="13" fillId="0" borderId="3" xfId="0" applyFont="1" applyFill="1" applyBorder="1" applyAlignment="1">
      <alignment horizontal="center" vertical="center" wrapText="1"/>
    </xf>
    <xf numFmtId="0" fontId="10" fillId="0" borderId="3" xfId="0" applyFont="1" applyFill="1" applyBorder="1" applyAlignment="1">
      <alignment vertical="top" wrapText="1"/>
    </xf>
    <xf numFmtId="0" fontId="13" fillId="0" borderId="4" xfId="0" applyFont="1" applyFill="1" applyBorder="1" applyAlignment="1">
      <alignment horizontal="center" vertical="center" wrapText="1"/>
    </xf>
    <xf numFmtId="168" fontId="27" fillId="0" borderId="6" xfId="0" applyNumberFormat="1" applyFont="1" applyFill="1" applyBorder="1" applyAlignment="1">
      <alignment horizontal="center" vertical="center" wrapText="1"/>
    </xf>
    <xf numFmtId="0" fontId="10" fillId="0" borderId="4" xfId="0" applyFont="1" applyFill="1" applyBorder="1" applyAlignment="1">
      <alignment vertical="top" wrapText="1"/>
    </xf>
    <xf numFmtId="9"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9" fontId="28" fillId="0" borderId="6" xfId="0" applyNumberFormat="1" applyFont="1" applyFill="1" applyBorder="1" applyAlignment="1">
      <alignment horizontal="center" vertical="center" wrapText="1"/>
    </xf>
    <xf numFmtId="10" fontId="13" fillId="4" borderId="6"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10" fillId="4" borderId="5"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9" fontId="16" fillId="4" borderId="6" xfId="0" applyNumberFormat="1" applyFont="1" applyFill="1" applyBorder="1" applyAlignment="1">
      <alignment horizontal="center" vertical="center" wrapText="1"/>
    </xf>
    <xf numFmtId="4" fontId="16" fillId="4" borderId="0" xfId="0" applyNumberFormat="1" applyFont="1" applyFill="1" applyAlignment="1">
      <alignment horizontal="left" vertical="top" wrapText="1"/>
    </xf>
    <xf numFmtId="4" fontId="14" fillId="4" borderId="0" xfId="0" applyNumberFormat="1" applyFont="1" applyFill="1" applyAlignment="1">
      <alignment horizontal="left" vertical="top" wrapText="1"/>
    </xf>
    <xf numFmtId="9" fontId="10" fillId="4" borderId="0" xfId="0" applyNumberFormat="1" applyFont="1" applyFill="1" applyBorder="1" applyAlignment="1">
      <alignment wrapText="1"/>
    </xf>
    <xf numFmtId="9" fontId="20" fillId="4" borderId="0" xfId="0" applyNumberFormat="1" applyFont="1" applyFill="1" applyBorder="1" applyAlignment="1">
      <alignment wrapText="1"/>
    </xf>
    <xf numFmtId="1" fontId="10" fillId="4" borderId="0" xfId="0" applyNumberFormat="1" applyFont="1" applyFill="1" applyBorder="1" applyAlignment="1">
      <alignment horizontal="right" vertical="center" wrapText="1"/>
    </xf>
    <xf numFmtId="9" fontId="10" fillId="4" borderId="0" xfId="0" applyNumberFormat="1" applyFont="1" applyFill="1" applyBorder="1" applyAlignment="1">
      <alignment horizontal="right" vertical="center" wrapText="1"/>
    </xf>
    <xf numFmtId="9" fontId="20" fillId="4" borderId="0" xfId="0" applyNumberFormat="1" applyFont="1" applyFill="1" applyBorder="1" applyAlignment="1">
      <alignment horizontal="right" vertical="center" wrapText="1"/>
    </xf>
    <xf numFmtId="0" fontId="12" fillId="4" borderId="6" xfId="0" applyFont="1" applyFill="1" applyBorder="1" applyAlignment="1">
      <alignment horizontal="center" vertical="top" wrapText="1"/>
    </xf>
    <xf numFmtId="3" fontId="12" fillId="4" borderId="6" xfId="0" applyNumberFormat="1" applyFont="1" applyFill="1" applyBorder="1" applyAlignment="1">
      <alignment horizontal="center" vertical="center" wrapText="1"/>
    </xf>
    <xf numFmtId="168" fontId="13" fillId="4" borderId="6" xfId="0" applyNumberFormat="1" applyFont="1" applyFill="1" applyBorder="1" applyAlignment="1">
      <alignment horizontal="center" vertical="center" wrapText="1"/>
    </xf>
    <xf numFmtId="168" fontId="10" fillId="4" borderId="6" xfId="0" applyNumberFormat="1" applyFont="1" applyFill="1" applyBorder="1" applyAlignment="1">
      <alignment horizontal="center" vertical="center" wrapText="1"/>
    </xf>
    <xf numFmtId="9" fontId="26" fillId="4" borderId="2" xfId="0" applyNumberFormat="1" applyFont="1" applyFill="1" applyBorder="1" applyAlignment="1">
      <alignment horizontal="center" vertical="center" wrapText="1"/>
    </xf>
    <xf numFmtId="9" fontId="30" fillId="4" borderId="6" xfId="0" applyNumberFormat="1" applyFont="1" applyFill="1" applyBorder="1" applyAlignment="1">
      <alignment horizontal="center" vertical="center" wrapText="1"/>
    </xf>
    <xf numFmtId="9" fontId="33" fillId="4" borderId="10" xfId="0" applyNumberFormat="1" applyFont="1" applyFill="1" applyBorder="1" applyAlignment="1">
      <alignment horizontal="center" vertical="center" wrapText="1"/>
    </xf>
    <xf numFmtId="9" fontId="37" fillId="4" borderId="10" xfId="0" applyNumberFormat="1" applyFont="1" applyFill="1" applyBorder="1" applyAlignment="1">
      <alignment horizontal="center" vertical="center" wrapText="1"/>
    </xf>
    <xf numFmtId="9" fontId="32" fillId="4" borderId="10" xfId="0" applyNumberFormat="1" applyFont="1" applyFill="1" applyBorder="1" applyAlignment="1">
      <alignment horizontal="center" vertical="center" wrapText="1"/>
    </xf>
    <xf numFmtId="9" fontId="13" fillId="4" borderId="10" xfId="0" applyNumberFormat="1" applyFont="1" applyFill="1" applyBorder="1" applyAlignment="1">
      <alignment horizontal="center" vertical="center" wrapText="1"/>
    </xf>
    <xf numFmtId="9" fontId="20" fillId="4" borderId="0" xfId="0" applyNumberFormat="1" applyFont="1" applyFill="1" applyAlignment="1">
      <alignment wrapText="1"/>
    </xf>
    <xf numFmtId="9" fontId="13" fillId="4" borderId="13" xfId="0" applyNumberFormat="1" applyFont="1" applyFill="1" applyBorder="1" applyAlignment="1">
      <alignment horizontal="center" vertical="center" wrapText="1"/>
    </xf>
    <xf numFmtId="9" fontId="13" fillId="4" borderId="14" xfId="0" applyNumberFormat="1" applyFont="1" applyFill="1" applyBorder="1" applyAlignment="1">
      <alignment horizontal="center" vertical="center" wrapText="1"/>
    </xf>
    <xf numFmtId="168" fontId="13" fillId="4" borderId="14" xfId="0" applyNumberFormat="1" applyFont="1" applyFill="1" applyBorder="1" applyAlignment="1">
      <alignment horizontal="center" vertical="center" wrapText="1"/>
    </xf>
    <xf numFmtId="9" fontId="17" fillId="4" borderId="13" xfId="0" applyNumberFormat="1" applyFont="1" applyFill="1" applyBorder="1" applyAlignment="1">
      <alignment horizontal="center" vertical="center" wrapText="1"/>
    </xf>
    <xf numFmtId="9" fontId="14" fillId="4" borderId="14" xfId="0" applyNumberFormat="1" applyFont="1" applyFill="1" applyBorder="1" applyAlignment="1">
      <alignment horizontal="center" vertical="center" wrapText="1"/>
    </xf>
    <xf numFmtId="9" fontId="15" fillId="4" borderId="13" xfId="0" applyNumberFormat="1" applyFont="1" applyFill="1" applyBorder="1" applyAlignment="1">
      <alignment horizontal="center" vertical="center" wrapText="1"/>
    </xf>
    <xf numFmtId="9" fontId="27" fillId="4" borderId="14" xfId="0" applyNumberFormat="1" applyFont="1" applyFill="1" applyBorder="1" applyAlignment="1">
      <alignment horizontal="center" vertical="center" wrapText="1"/>
    </xf>
    <xf numFmtId="9" fontId="10" fillId="4" borderId="14" xfId="0" applyNumberFormat="1" applyFont="1" applyFill="1" applyBorder="1" applyAlignment="1">
      <alignment horizontal="center" vertical="center" wrapText="1"/>
    </xf>
    <xf numFmtId="9" fontId="29" fillId="4" borderId="14" xfId="0" applyNumberFormat="1" applyFont="1" applyFill="1" applyBorder="1" applyAlignment="1">
      <alignment horizontal="center" vertical="center" wrapText="1"/>
    </xf>
    <xf numFmtId="9" fontId="34" fillId="4" borderId="13" xfId="0" applyNumberFormat="1" applyFont="1" applyFill="1" applyBorder="1" applyAlignment="1">
      <alignment horizontal="center" vertical="center" wrapText="1"/>
    </xf>
    <xf numFmtId="9" fontId="28" fillId="4" borderId="13" xfId="0" applyNumberFormat="1" applyFont="1" applyFill="1" applyBorder="1" applyAlignment="1">
      <alignment horizontal="center" vertical="center" wrapText="1"/>
    </xf>
    <xf numFmtId="9" fontId="13" fillId="4" borderId="3" xfId="0" applyNumberFormat="1" applyFont="1" applyFill="1" applyBorder="1" applyAlignment="1">
      <alignment horizontal="center" vertical="center" wrapText="1"/>
    </xf>
    <xf numFmtId="9" fontId="16" fillId="4" borderId="13" xfId="0" applyNumberFormat="1" applyFont="1" applyFill="1" applyBorder="1" applyAlignment="1">
      <alignment horizontal="center" vertical="center" wrapText="1"/>
    </xf>
    <xf numFmtId="9" fontId="14" fillId="4" borderId="13" xfId="0" applyNumberFormat="1" applyFont="1" applyFill="1" applyBorder="1" applyAlignment="1">
      <alignment horizontal="center" vertical="center" wrapText="1"/>
    </xf>
    <xf numFmtId="9" fontId="32" fillId="4" borderId="13" xfId="0" applyNumberFormat="1" applyFont="1" applyFill="1" applyBorder="1" applyAlignment="1">
      <alignment horizontal="center" vertical="center" wrapText="1"/>
    </xf>
    <xf numFmtId="9" fontId="33" fillId="4" borderId="14" xfId="0" applyNumberFormat="1" applyFont="1" applyFill="1" applyBorder="1" applyAlignment="1">
      <alignment horizontal="center" vertical="center" wrapText="1"/>
    </xf>
    <xf numFmtId="9" fontId="13" fillId="4" borderId="5" xfId="0" applyNumberFormat="1" applyFont="1" applyFill="1" applyBorder="1" applyAlignment="1">
      <alignment horizontal="center" vertical="center" wrapText="1"/>
    </xf>
    <xf numFmtId="9" fontId="12" fillId="4" borderId="13" xfId="0" applyNumberFormat="1" applyFont="1" applyFill="1" applyBorder="1" applyAlignment="1">
      <alignment horizontal="center" vertical="center" wrapText="1"/>
    </xf>
    <xf numFmtId="9" fontId="16" fillId="4" borderId="5" xfId="0" applyNumberFormat="1" applyFont="1" applyFill="1" applyBorder="1" applyAlignment="1">
      <alignment horizontal="center" vertical="center" wrapText="1"/>
    </xf>
    <xf numFmtId="10" fontId="10" fillId="4" borderId="3" xfId="0" applyNumberFormat="1" applyFont="1" applyFill="1" applyBorder="1" applyAlignment="1">
      <alignment horizontal="center" vertical="center" wrapText="1"/>
    </xf>
    <xf numFmtId="168" fontId="10" fillId="4" borderId="3" xfId="0" applyNumberFormat="1" applyFont="1" applyFill="1" applyBorder="1" applyAlignment="1">
      <alignment horizontal="center" vertical="center" wrapText="1"/>
    </xf>
    <xf numFmtId="168" fontId="33" fillId="4" borderId="4" xfId="0" applyNumberFormat="1" applyFont="1" applyFill="1" applyBorder="1" applyAlignment="1">
      <alignment horizontal="center" vertical="center" wrapText="1"/>
    </xf>
    <xf numFmtId="9" fontId="32" fillId="4" borderId="14" xfId="0" applyNumberFormat="1" applyFont="1" applyFill="1" applyBorder="1" applyAlignment="1">
      <alignment horizontal="center" vertical="center" wrapText="1"/>
    </xf>
    <xf numFmtId="9" fontId="26" fillId="4" borderId="13" xfId="0" applyNumberFormat="1" applyFont="1" applyFill="1" applyBorder="1" applyAlignment="1">
      <alignment horizontal="center" vertical="center" wrapText="1"/>
    </xf>
    <xf numFmtId="9" fontId="37" fillId="4" borderId="14" xfId="0" applyNumberFormat="1" applyFont="1" applyFill="1" applyBorder="1" applyAlignment="1">
      <alignment horizontal="center" vertical="center" wrapText="1"/>
    </xf>
    <xf numFmtId="4" fontId="37" fillId="5" borderId="2"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3" fillId="7" borderId="2" xfId="0" applyNumberFormat="1" applyFont="1" applyFill="1" applyBorder="1" applyAlignment="1">
      <alignment horizontal="center" vertical="center" wrapText="1"/>
    </xf>
    <xf numFmtId="0" fontId="10" fillId="7" borderId="0" xfId="0" applyFont="1" applyFill="1" applyAlignment="1">
      <alignment horizontal="left" vertical="top" wrapText="1"/>
    </xf>
    <xf numFmtId="9" fontId="27" fillId="5" borderId="6"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30" fillId="4" borderId="2" xfId="0" applyNumberFormat="1" applyFont="1" applyFill="1" applyBorder="1" applyAlignment="1">
      <alignment horizontal="center" vertical="center" wrapText="1"/>
    </xf>
    <xf numFmtId="9" fontId="63" fillId="5" borderId="2" xfId="0" applyNumberFormat="1" applyFont="1" applyFill="1" applyBorder="1" applyAlignment="1">
      <alignment horizontal="center" vertical="center" wrapText="1"/>
    </xf>
    <xf numFmtId="168" fontId="34" fillId="4" borderId="2" xfId="0" applyNumberFormat="1" applyFont="1" applyFill="1" applyBorder="1" applyAlignment="1">
      <alignment horizontal="center" vertical="center" wrapText="1"/>
    </xf>
    <xf numFmtId="168" fontId="34" fillId="4" borderId="6" xfId="0" applyNumberFormat="1" applyFont="1" applyFill="1" applyBorder="1" applyAlignment="1">
      <alignment horizontal="center" vertical="center" wrapText="1"/>
    </xf>
    <xf numFmtId="0" fontId="10" fillId="7" borderId="0" xfId="0" applyFont="1" applyFill="1" applyAlignment="1">
      <alignment horizontal="left" vertical="top" wrapText="1"/>
    </xf>
    <xf numFmtId="168" fontId="29" fillId="4" borderId="2" xfId="0" applyNumberFormat="1" applyFont="1" applyFill="1" applyBorder="1" applyAlignment="1">
      <alignment horizontal="center" vertical="center" wrapText="1"/>
    </xf>
    <xf numFmtId="9" fontId="29" fillId="4" borderId="4" xfId="0" applyNumberFormat="1" applyFont="1" applyFill="1" applyBorder="1" applyAlignment="1">
      <alignment horizontal="center" vertical="center" wrapText="1"/>
    </xf>
    <xf numFmtId="9" fontId="62" fillId="4" borderId="6"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0" fontId="10" fillId="4" borderId="4" xfId="0" applyFont="1" applyFill="1" applyBorder="1" applyAlignment="1">
      <alignment horizontal="left"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14" fillId="4" borderId="2" xfId="0" applyFont="1" applyFill="1" applyBorder="1" applyAlignment="1" applyProtection="1">
      <alignment horizontal="left" vertical="center" wrapText="1"/>
      <protection locked="0"/>
    </xf>
    <xf numFmtId="10" fontId="10" fillId="4" borderId="6"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168" fontId="15" fillId="4" borderId="2" xfId="0" applyNumberFormat="1" applyFont="1" applyFill="1" applyBorder="1" applyAlignment="1">
      <alignment horizontal="center" vertical="center" wrapText="1"/>
    </xf>
    <xf numFmtId="10" fontId="15" fillId="4" borderId="6" xfId="0" applyNumberFormat="1" applyFont="1" applyFill="1" applyBorder="1" applyAlignment="1">
      <alignment horizontal="center" vertical="center" wrapText="1"/>
    </xf>
    <xf numFmtId="10" fontId="62" fillId="4" borderId="6" xfId="0" applyNumberFormat="1" applyFont="1" applyFill="1" applyBorder="1" applyAlignment="1">
      <alignment horizontal="center" vertical="center" wrapText="1"/>
    </xf>
    <xf numFmtId="0" fontId="31" fillId="4" borderId="5" xfId="0" applyFont="1" applyFill="1" applyBorder="1" applyAlignment="1">
      <alignment vertical="top" wrapText="1"/>
    </xf>
    <xf numFmtId="0" fontId="15" fillId="4" borderId="0" xfId="0" applyFont="1" applyFill="1" applyAlignment="1">
      <alignment wrapText="1"/>
    </xf>
    <xf numFmtId="168" fontId="27" fillId="4" borderId="2" xfId="0" applyNumberFormat="1" applyFont="1" applyFill="1" applyBorder="1" applyAlignment="1">
      <alignment horizontal="center" vertical="center" wrapText="1"/>
    </xf>
    <xf numFmtId="10" fontId="27" fillId="4" borderId="6" xfId="0" applyNumberFormat="1" applyFont="1" applyFill="1" applyBorder="1" applyAlignment="1">
      <alignment horizontal="center" vertical="center" wrapText="1"/>
    </xf>
    <xf numFmtId="168" fontId="10" fillId="4" borderId="2"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38" fillId="0" borderId="2" xfId="0" applyNumberFormat="1" applyFont="1" applyBorder="1" applyAlignment="1">
      <alignment horizontal="center" vertical="center" wrapText="1"/>
    </xf>
    <xf numFmtId="0" fontId="31" fillId="4" borderId="5" xfId="0" applyFont="1" applyFill="1" applyBorder="1" applyAlignment="1">
      <alignment horizontal="center" vertical="center" wrapText="1"/>
    </xf>
    <xf numFmtId="0" fontId="31" fillId="4" borderId="2" xfId="0" quotePrefix="1" applyFont="1" applyFill="1" applyBorder="1" applyAlignment="1" applyProtection="1">
      <alignment horizontal="left" vertical="center" wrapText="1"/>
      <protection locked="0"/>
    </xf>
    <xf numFmtId="0" fontId="31" fillId="4" borderId="2" xfId="0" applyFont="1" applyFill="1" applyBorder="1" applyAlignment="1">
      <alignment horizontal="left" vertical="center" wrapText="1"/>
    </xf>
    <xf numFmtId="4" fontId="31" fillId="4" borderId="2" xfId="0" applyNumberFormat="1" applyFont="1" applyFill="1" applyBorder="1" applyAlignment="1">
      <alignment horizontal="center" vertical="center" wrapText="1"/>
    </xf>
    <xf numFmtId="9" fontId="12" fillId="4" borderId="5" xfId="0" applyNumberFormat="1" applyFont="1" applyFill="1" applyBorder="1" applyAlignment="1">
      <alignment horizontal="center" vertical="center" wrapText="1"/>
    </xf>
    <xf numFmtId="9" fontId="62" fillId="4" borderId="2" xfId="0" applyNumberFormat="1" applyFont="1" applyFill="1" applyBorder="1" applyAlignment="1">
      <alignment horizontal="center" vertical="center" wrapText="1"/>
    </xf>
    <xf numFmtId="4" fontId="62" fillId="4" borderId="2" xfId="0" applyNumberFormat="1" applyFont="1" applyFill="1" applyBorder="1" applyAlignment="1">
      <alignment horizontal="center" vertical="center" wrapText="1"/>
    </xf>
    <xf numFmtId="9" fontId="30" fillId="4" borderId="2" xfId="0" applyNumberFormat="1"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9" fontId="61" fillId="0" borderId="2" xfId="0" applyNumberFormat="1" applyFont="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16" fillId="4" borderId="2" xfId="0" applyNumberFormat="1" applyFont="1" applyFill="1" applyBorder="1" applyAlignment="1">
      <alignment horizontal="center" vertical="center" wrapText="1"/>
    </xf>
    <xf numFmtId="168" fontId="29" fillId="4" borderId="6" xfId="0" applyNumberFormat="1" applyFont="1" applyFill="1" applyBorder="1" applyAlignment="1">
      <alignment horizontal="center" vertical="center" wrapText="1"/>
    </xf>
    <xf numFmtId="9" fontId="10" fillId="4" borderId="13"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38" fillId="0" borderId="2" xfId="0" applyNumberFormat="1" applyFont="1" applyBorder="1" applyAlignment="1">
      <alignment horizontal="center" vertical="center" wrapText="1"/>
    </xf>
    <xf numFmtId="0" fontId="10" fillId="4" borderId="5" xfId="0" applyFont="1" applyFill="1" applyBorder="1" applyAlignment="1">
      <alignment horizontal="left" vertical="top" wrapText="1"/>
    </xf>
    <xf numFmtId="0" fontId="10" fillId="4" borderId="4"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3" xfId="0" applyFont="1" applyFill="1" applyBorder="1" applyAlignment="1">
      <alignment horizontal="left" vertical="top"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4" borderId="0" xfId="0" applyFont="1" applyFill="1" applyAlignment="1">
      <alignment horizontal="left" wrapText="1"/>
    </xf>
    <xf numFmtId="0" fontId="10" fillId="4" borderId="4" xfId="0" applyFont="1" applyFill="1" applyBorder="1" applyAlignment="1">
      <alignment horizontal="left" vertical="center" wrapText="1"/>
    </xf>
    <xf numFmtId="9" fontId="10" fillId="4" borderId="5"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168" fontId="17" fillId="4" borderId="6" xfId="0" applyNumberFormat="1" applyFont="1" applyFill="1" applyBorder="1" applyAlignment="1">
      <alignment horizontal="center" vertical="center" wrapText="1"/>
    </xf>
    <xf numFmtId="168" fontId="14" fillId="4" borderId="6" xfId="0" applyNumberFormat="1" applyFont="1" applyFill="1" applyBorder="1" applyAlignment="1">
      <alignment horizontal="center" vertical="center" wrapText="1"/>
    </xf>
    <xf numFmtId="4" fontId="20" fillId="4" borderId="4" xfId="0" applyNumberFormat="1" applyFont="1" applyFill="1" applyBorder="1" applyAlignment="1">
      <alignment horizontal="center" vertical="center" wrapText="1"/>
    </xf>
    <xf numFmtId="0" fontId="49" fillId="4" borderId="5" xfId="0" applyFont="1" applyFill="1" applyBorder="1" applyAlignment="1">
      <alignment vertical="center" wrapText="1"/>
    </xf>
    <xf numFmtId="0" fontId="12" fillId="4" borderId="2" xfId="0" quotePrefix="1" applyFont="1" applyFill="1" applyBorder="1" applyAlignment="1" applyProtection="1">
      <alignment horizontal="left" vertical="center" wrapText="1"/>
      <protection locked="0"/>
    </xf>
    <xf numFmtId="9" fontId="26" fillId="4" borderId="6" xfId="0" applyNumberFormat="1" applyFont="1" applyFill="1" applyBorder="1" applyAlignment="1">
      <alignment horizontal="center" vertical="center" wrapText="1"/>
    </xf>
    <xf numFmtId="9" fontId="27" fillId="4" borderId="4" xfId="0" applyNumberFormat="1" applyFont="1" applyFill="1" applyBorder="1" applyAlignment="1">
      <alignment horizontal="center" vertical="center" wrapText="1"/>
    </xf>
    <xf numFmtId="0" fontId="10" fillId="4" borderId="5" xfId="0" applyFont="1" applyFill="1" applyBorder="1" applyAlignment="1">
      <alignment vertical="top" wrapText="1"/>
    </xf>
    <xf numFmtId="9" fontId="49" fillId="4" borderId="6" xfId="0" applyNumberFormat="1" applyFont="1" applyFill="1" applyBorder="1" applyAlignment="1">
      <alignment horizontal="center" vertical="center" wrapText="1"/>
    </xf>
    <xf numFmtId="9" fontId="49" fillId="4" borderId="13" xfId="0" applyNumberFormat="1" applyFont="1" applyFill="1" applyBorder="1" applyAlignment="1">
      <alignment horizontal="center" vertical="center" wrapText="1"/>
    </xf>
    <xf numFmtId="168" fontId="27" fillId="4" borderId="6" xfId="0" applyNumberFormat="1" applyFont="1" applyFill="1" applyBorder="1" applyAlignment="1">
      <alignment horizontal="center" vertical="center" wrapText="1"/>
    </xf>
    <xf numFmtId="0" fontId="15" fillId="4" borderId="3" xfId="0" applyFont="1" applyFill="1" applyBorder="1" applyAlignment="1">
      <alignment horizontal="center" vertical="center" wrapText="1"/>
    </xf>
    <xf numFmtId="4" fontId="20" fillId="4" borderId="2"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xf>
    <xf numFmtId="9" fontId="61" fillId="4" borderId="10" xfId="0" applyNumberFormat="1" applyFont="1" applyFill="1" applyBorder="1" applyAlignment="1">
      <alignment horizontal="center" vertical="center" wrapText="1"/>
    </xf>
    <xf numFmtId="168" fontId="14" fillId="4" borderId="2" xfId="0" applyNumberFormat="1" applyFont="1" applyFill="1" applyBorder="1" applyAlignment="1">
      <alignment horizontal="center" vertical="center" wrapText="1"/>
    </xf>
    <xf numFmtId="168" fontId="17" fillId="4" borderId="2" xfId="0" applyNumberFormat="1" applyFont="1" applyFill="1" applyBorder="1" applyAlignment="1">
      <alignment horizontal="center" vertical="center" wrapText="1"/>
    </xf>
    <xf numFmtId="0" fontId="20" fillId="4" borderId="0" xfId="0" applyFont="1" applyFill="1" applyAlignment="1">
      <alignment horizontal="left" vertical="top" wrapText="1"/>
    </xf>
    <xf numFmtId="9" fontId="14" fillId="4" borderId="4" xfId="0" applyNumberFormat="1" applyFont="1" applyFill="1" applyBorder="1" applyAlignment="1">
      <alignment horizontal="center" vertical="center" wrapText="1"/>
    </xf>
    <xf numFmtId="0" fontId="12" fillId="4" borderId="5" xfId="0" applyFont="1" applyFill="1" applyBorder="1" applyAlignment="1">
      <alignment horizontal="left" vertical="center" wrapText="1"/>
    </xf>
    <xf numFmtId="2" fontId="12" fillId="4" borderId="2" xfId="0" applyNumberFormat="1" applyFont="1" applyFill="1" applyBorder="1" applyAlignment="1">
      <alignment horizontal="center" vertical="center" wrapText="1"/>
    </xf>
    <xf numFmtId="9" fontId="49" fillId="4" borderId="2" xfId="0" applyNumberFormat="1" applyFont="1" applyFill="1" applyBorder="1" applyAlignment="1">
      <alignment horizontal="center" vertical="center"/>
    </xf>
    <xf numFmtId="4" fontId="14" fillId="4" borderId="2" xfId="0" applyNumberFormat="1" applyFont="1" applyFill="1" applyBorder="1" applyAlignment="1">
      <alignment horizontal="center" vertical="center"/>
    </xf>
    <xf numFmtId="4" fontId="49" fillId="4" borderId="2" xfId="0" applyNumberFormat="1" applyFont="1" applyFill="1" applyBorder="1" applyAlignment="1">
      <alignment horizontal="center" vertical="center"/>
    </xf>
    <xf numFmtId="0" fontId="14" fillId="4" borderId="5" xfId="0" applyFont="1" applyFill="1" applyBorder="1" applyAlignment="1">
      <alignment horizontal="left" vertical="center" wrapText="1"/>
    </xf>
    <xf numFmtId="2" fontId="14" fillId="4" borderId="2" xfId="0" applyNumberFormat="1" applyFont="1" applyFill="1" applyBorder="1" applyAlignment="1">
      <alignment horizontal="center" vertical="center" wrapText="1"/>
    </xf>
    <xf numFmtId="0" fontId="31" fillId="4" borderId="3" xfId="0" applyFont="1" applyFill="1" applyBorder="1" applyAlignment="1">
      <alignment vertical="top" wrapText="1"/>
    </xf>
    <xf numFmtId="0" fontId="31" fillId="4" borderId="4" xfId="0" applyFont="1" applyFill="1" applyBorder="1" applyAlignment="1">
      <alignment vertical="top" wrapText="1"/>
    </xf>
    <xf numFmtId="0" fontId="12" fillId="4" borderId="0" xfId="0" applyFont="1" applyFill="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4" fontId="59" fillId="4" borderId="2" xfId="0" applyNumberFormat="1" applyFont="1" applyFill="1" applyBorder="1" applyAlignment="1">
      <alignment horizontal="center" vertical="center" wrapText="1"/>
    </xf>
    <xf numFmtId="168" fontId="28" fillId="4" borderId="2" xfId="0" applyNumberFormat="1" applyFont="1" applyFill="1" applyBorder="1" applyAlignment="1">
      <alignment horizontal="center" vertical="center" wrapText="1"/>
    </xf>
    <xf numFmtId="49" fontId="15" fillId="4" borderId="3" xfId="0" applyNumberFormat="1" applyFont="1" applyFill="1" applyBorder="1" applyAlignment="1">
      <alignment horizontal="center" vertical="center" wrapText="1"/>
    </xf>
    <xf numFmtId="0" fontId="15" fillId="4" borderId="4" xfId="0" applyFont="1" applyFill="1" applyBorder="1" applyAlignment="1" applyProtection="1">
      <alignment horizontal="left" vertical="center" wrapText="1"/>
      <protection locked="0"/>
    </xf>
    <xf numFmtId="4" fontId="15" fillId="4" borderId="4"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14" fillId="4" borderId="3" xfId="0" applyFont="1" applyFill="1" applyBorder="1" applyAlignment="1">
      <alignment vertical="top" wrapText="1"/>
    </xf>
    <xf numFmtId="0" fontId="14" fillId="4" borderId="0" xfId="0" applyFont="1" applyFill="1" applyAlignment="1">
      <alignment horizontal="left" vertical="center" wrapText="1"/>
    </xf>
    <xf numFmtId="49" fontId="10" fillId="4"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0" fontId="17" fillId="4" borderId="2" xfId="0" applyFont="1" applyFill="1" applyBorder="1" applyAlignment="1">
      <alignment horizontal="justify" vertical="top" wrapText="1"/>
    </xf>
    <xf numFmtId="49" fontId="14" fillId="4" borderId="5" xfId="0" applyNumberFormat="1" applyFont="1" applyFill="1" applyBorder="1" applyAlignment="1">
      <alignment horizontal="center" vertical="center" wrapText="1"/>
    </xf>
    <xf numFmtId="0" fontId="14" fillId="4" borderId="2" xfId="0" applyFont="1" applyFill="1" applyBorder="1" applyAlignment="1">
      <alignment horizontal="justify" vertical="top" wrapText="1"/>
    </xf>
    <xf numFmtId="0" fontId="14" fillId="4" borderId="5" xfId="0" applyFont="1" applyFill="1" applyBorder="1" applyAlignment="1">
      <alignment vertical="top" wrapText="1"/>
    </xf>
    <xf numFmtId="9" fontId="27" fillId="4" borderId="5" xfId="0" applyNumberFormat="1" applyFont="1" applyFill="1" applyBorder="1" applyAlignment="1">
      <alignment horizontal="center" vertical="center" wrapText="1"/>
    </xf>
    <xf numFmtId="2" fontId="17" fillId="4" borderId="2" xfId="0" applyNumberFormat="1" applyFont="1" applyFill="1" applyBorder="1" applyAlignment="1">
      <alignment horizontal="center" vertical="center" wrapText="1"/>
    </xf>
    <xf numFmtId="0" fontId="60" fillId="4" borderId="0" xfId="0" applyFont="1" applyFill="1" applyAlignment="1">
      <alignment horizontal="left" vertical="top" wrapText="1"/>
    </xf>
    <xf numFmtId="0" fontId="60" fillId="4" borderId="0" xfId="0" applyFont="1" applyFill="1" applyAlignment="1">
      <alignment horizontal="left" vertical="center" wrapText="1"/>
    </xf>
    <xf numFmtId="0" fontId="58" fillId="4" borderId="0" xfId="0" applyFont="1" applyFill="1" applyAlignment="1">
      <alignment horizontal="left" vertical="top" wrapText="1"/>
    </xf>
    <xf numFmtId="4" fontId="58" fillId="4" borderId="0" xfId="0" applyNumberFormat="1" applyFont="1" applyFill="1" applyAlignment="1">
      <alignment horizontal="left" vertical="top" wrapText="1"/>
    </xf>
    <xf numFmtId="49" fontId="14" fillId="4" borderId="3" xfId="0" applyNumberFormat="1" applyFont="1" applyFill="1" applyBorder="1" applyAlignment="1">
      <alignment horizontal="center" vertical="center" wrapText="1"/>
    </xf>
    <xf numFmtId="4" fontId="16" fillId="4" borderId="4" xfId="0" applyNumberFormat="1" applyFont="1" applyFill="1" applyBorder="1" applyAlignment="1">
      <alignment horizontal="center" vertical="center" wrapText="1"/>
    </xf>
    <xf numFmtId="2" fontId="14" fillId="4" borderId="4" xfId="0" applyNumberFormat="1" applyFont="1" applyFill="1" applyBorder="1" applyAlignment="1">
      <alignment horizontal="center" vertical="center" wrapText="1"/>
    </xf>
    <xf numFmtId="0" fontId="41" fillId="4" borderId="0" xfId="0" applyFont="1" applyFill="1" applyAlignment="1">
      <alignment horizontal="left" vertical="top" wrapText="1"/>
    </xf>
    <xf numFmtId="49" fontId="14" fillId="4" borderId="4" xfId="0" applyNumberFormat="1" applyFont="1" applyFill="1" applyBorder="1" applyAlignment="1">
      <alignment horizontal="center" vertical="center" wrapText="1"/>
    </xf>
    <xf numFmtId="169" fontId="17" fillId="4" borderId="0" xfId="0" applyNumberFormat="1" applyFont="1" applyFill="1" applyAlignment="1">
      <alignment horizontal="left" vertical="center" wrapText="1"/>
    </xf>
    <xf numFmtId="9" fontId="31" fillId="4" borderId="6" xfId="0" applyNumberFormat="1"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9" fontId="37" fillId="4" borderId="2" xfId="0" applyNumberFormat="1" applyFont="1" applyFill="1" applyBorder="1" applyAlignment="1">
      <alignment horizontal="center" vertical="center" wrapText="1"/>
    </xf>
    <xf numFmtId="4" fontId="33" fillId="4" borderId="2" xfId="0" applyNumberFormat="1" applyFont="1" applyFill="1" applyBorder="1" applyAlignment="1">
      <alignment horizontal="center" vertical="center" wrapText="1"/>
    </xf>
    <xf numFmtId="4" fontId="14" fillId="4" borderId="4" xfId="0" applyNumberFormat="1" applyFont="1" applyFill="1" applyBorder="1" applyAlignment="1">
      <alignment horizontal="left" vertical="center" wrapText="1"/>
    </xf>
    <xf numFmtId="10" fontId="14" fillId="4" borderId="6" xfId="0" applyNumberFormat="1" applyFont="1" applyFill="1" applyBorder="1" applyAlignment="1">
      <alignment horizontal="center" vertical="center" wrapText="1"/>
    </xf>
    <xf numFmtId="0" fontId="50" fillId="4" borderId="0" xfId="0" applyFont="1" applyFill="1" applyAlignment="1">
      <alignment horizontal="left" vertical="top" wrapText="1"/>
    </xf>
    <xf numFmtId="4" fontId="15" fillId="4" borderId="0" xfId="0" applyNumberFormat="1" applyFont="1" applyFill="1" applyAlignment="1">
      <alignment horizontal="left" vertical="center" wrapText="1"/>
    </xf>
    <xf numFmtId="0" fontId="15" fillId="4" borderId="8" xfId="0" applyFont="1" applyFill="1" applyBorder="1" applyAlignment="1" applyProtection="1">
      <alignment horizontal="left" vertical="center" wrapText="1"/>
      <protection locked="0"/>
    </xf>
    <xf numFmtId="4" fontId="10" fillId="4" borderId="2" xfId="0" applyNumberFormat="1" applyFont="1" applyFill="1" applyBorder="1" applyAlignment="1">
      <alignment horizontal="left" vertical="center" wrapText="1"/>
    </xf>
    <xf numFmtId="0" fontId="17" fillId="4" borderId="8" xfId="0" applyFont="1" applyFill="1" applyBorder="1" applyAlignment="1" applyProtection="1">
      <alignment horizontal="left" vertical="center" wrapText="1"/>
      <protection locked="0"/>
    </xf>
    <xf numFmtId="14" fontId="17" fillId="4" borderId="5" xfId="0" applyNumberFormat="1" applyFont="1" applyFill="1" applyBorder="1" applyAlignment="1">
      <alignment horizontal="center" vertical="center" wrapText="1"/>
    </xf>
    <xf numFmtId="14" fontId="17" fillId="4" borderId="3"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4" fontId="41" fillId="4" borderId="2" xfId="0" applyNumberFormat="1" applyFont="1" applyFill="1" applyBorder="1" applyAlignment="1">
      <alignment horizontal="center" vertical="center" wrapText="1"/>
    </xf>
    <xf numFmtId="4" fontId="58" fillId="4" borderId="2" xfId="0" applyNumberFormat="1" applyFont="1" applyFill="1" applyBorder="1" applyAlignment="1">
      <alignment horizontal="center" vertical="center" wrapText="1"/>
    </xf>
    <xf numFmtId="4" fontId="26" fillId="4" borderId="2" xfId="0" applyNumberFormat="1" applyFont="1" applyFill="1" applyBorder="1" applyAlignment="1">
      <alignment horizontal="center" vertical="center" wrapText="1"/>
    </xf>
    <xf numFmtId="0" fontId="14" fillId="4" borderId="8" xfId="0" applyFont="1" applyFill="1" applyBorder="1" applyAlignment="1" applyProtection="1">
      <alignment horizontal="left" vertical="center" wrapText="1"/>
      <protection locked="0"/>
    </xf>
    <xf numFmtId="0" fontId="10" fillId="4" borderId="0" xfId="0" applyFont="1" applyFill="1" applyBorder="1" applyAlignment="1">
      <alignment horizontal="left" vertical="top" wrapText="1"/>
    </xf>
    <xf numFmtId="0" fontId="13" fillId="4" borderId="0" xfId="0" applyFont="1" applyFill="1" applyBorder="1" applyAlignment="1">
      <alignment horizontal="left" vertical="top" wrapText="1"/>
    </xf>
    <xf numFmtId="4" fontId="13" fillId="4" borderId="0" xfId="0" applyNumberFormat="1" applyFont="1" applyFill="1" applyBorder="1" applyAlignment="1">
      <alignment horizontal="left" vertical="top" wrapText="1"/>
    </xf>
    <xf numFmtId="0" fontId="10"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4" fontId="13" fillId="4" borderId="1" xfId="0" applyNumberFormat="1" applyFont="1" applyFill="1" applyBorder="1" applyAlignment="1">
      <alignment horizontal="left" vertical="top" wrapText="1"/>
    </xf>
    <xf numFmtId="0" fontId="14" fillId="4" borderId="9" xfId="0" applyFont="1" applyFill="1" applyBorder="1" applyAlignment="1" applyProtection="1">
      <alignment horizontal="left" vertical="center" wrapText="1"/>
      <protection locked="0"/>
    </xf>
    <xf numFmtId="10" fontId="29" fillId="4" borderId="6" xfId="0" applyNumberFormat="1" applyFont="1" applyFill="1" applyBorder="1" applyAlignment="1">
      <alignment horizontal="center" vertical="center" wrapText="1"/>
    </xf>
    <xf numFmtId="0" fontId="17" fillId="4" borderId="3" xfId="0" applyFont="1" applyFill="1" applyBorder="1" applyAlignment="1">
      <alignment vertical="top" wrapText="1"/>
    </xf>
    <xf numFmtId="4" fontId="51" fillId="4" borderId="4" xfId="0" applyNumberFormat="1" applyFont="1" applyFill="1" applyBorder="1" applyAlignment="1">
      <alignment horizontal="center" vertical="center" wrapText="1"/>
    </xf>
    <xf numFmtId="0" fontId="17" fillId="4" borderId="4" xfId="0" applyFont="1" applyFill="1" applyBorder="1" applyAlignment="1">
      <alignment vertical="top" wrapText="1"/>
    </xf>
    <xf numFmtId="4" fontId="26" fillId="4" borderId="4" xfId="0" applyNumberFormat="1" applyFont="1" applyFill="1" applyBorder="1" applyAlignment="1">
      <alignment horizontal="center" vertical="center" wrapText="1"/>
    </xf>
    <xf numFmtId="0" fontId="17" fillId="4" borderId="6" xfId="0" applyFont="1" applyFill="1" applyBorder="1" applyAlignment="1">
      <alignment horizontal="left" vertical="center" wrapText="1"/>
    </xf>
    <xf numFmtId="9" fontId="40" fillId="4" borderId="6" xfId="0" applyNumberFormat="1" applyFont="1" applyFill="1" applyBorder="1" applyAlignment="1">
      <alignment horizontal="center" vertical="center" wrapText="1"/>
    </xf>
    <xf numFmtId="9" fontId="40" fillId="4" borderId="13" xfId="0" applyNumberFormat="1"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55" fillId="4" borderId="0" xfId="0" applyFont="1" applyFill="1" applyAlignment="1">
      <alignment horizontal="left" vertical="center" wrapText="1"/>
    </xf>
    <xf numFmtId="0" fontId="17" fillId="4" borderId="10" xfId="0" applyFont="1" applyFill="1" applyBorder="1" applyAlignment="1">
      <alignment horizontal="left" vertical="center" wrapText="1"/>
    </xf>
    <xf numFmtId="0" fontId="17" fillId="4" borderId="4" xfId="0" applyFont="1" applyFill="1" applyBorder="1" applyAlignment="1">
      <alignment horizontal="left" vertical="center" wrapText="1"/>
    </xf>
    <xf numFmtId="4" fontId="17" fillId="4" borderId="4" xfId="0" applyNumberFormat="1" applyFont="1" applyFill="1" applyBorder="1" applyAlignment="1">
      <alignment horizontal="center" vertical="center" wrapText="1"/>
    </xf>
    <xf numFmtId="9" fontId="28" fillId="4" borderId="10" xfId="0" applyNumberFormat="1" applyFont="1" applyFill="1" applyBorder="1" applyAlignment="1">
      <alignment horizontal="center" vertical="center" wrapText="1"/>
    </xf>
    <xf numFmtId="9" fontId="17" fillId="4" borderId="10" xfId="0" applyNumberFormat="1" applyFont="1" applyFill="1" applyBorder="1" applyAlignment="1">
      <alignment horizontal="center" vertical="center" wrapText="1"/>
    </xf>
    <xf numFmtId="0" fontId="16" fillId="4" borderId="0" xfId="0" applyFont="1" applyFill="1" applyAlignment="1">
      <alignment horizontal="left" vertical="center" wrapText="1"/>
    </xf>
    <xf numFmtId="4" fontId="60" fillId="4" borderId="2" xfId="0" applyNumberFormat="1" applyFont="1" applyFill="1" applyBorder="1" applyAlignment="1">
      <alignment horizontal="center" vertical="center" wrapText="1"/>
    </xf>
    <xf numFmtId="0" fontId="60" fillId="4" borderId="3" xfId="0" applyFont="1" applyFill="1" applyBorder="1" applyAlignment="1">
      <alignment horizontal="center" vertical="center" wrapText="1"/>
    </xf>
    <xf numFmtId="0" fontId="41" fillId="4" borderId="2" xfId="0" applyFont="1" applyFill="1" applyBorder="1" applyAlignment="1">
      <alignment horizontal="left" vertical="center" wrapText="1"/>
    </xf>
    <xf numFmtId="0" fontId="60" fillId="4" borderId="4" xfId="0" applyFont="1" applyFill="1" applyBorder="1" applyAlignment="1">
      <alignment horizontal="center" vertical="center" wrapText="1"/>
    </xf>
    <xf numFmtId="0" fontId="10" fillId="4" borderId="0" xfId="0" applyFont="1" applyFill="1" applyAlignment="1">
      <alignment horizontal="left" vertical="top" wrapText="1"/>
    </xf>
    <xf numFmtId="0" fontId="14" fillId="4" borderId="5"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4" fillId="4" borderId="0" xfId="0" applyFont="1" applyFill="1" applyBorder="1" applyAlignment="1">
      <alignment horizontal="justify" vertical="top" wrapText="1"/>
    </xf>
    <xf numFmtId="0" fontId="14" fillId="4" borderId="14" xfId="0" applyFont="1" applyFill="1" applyBorder="1" applyAlignment="1">
      <alignment horizontal="justify" vertical="top" wrapText="1"/>
    </xf>
    <xf numFmtId="9" fontId="10" fillId="4" borderId="5"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56" fillId="4" borderId="5" xfId="0" applyFont="1" applyFill="1" applyBorder="1" applyAlignment="1">
      <alignment horizontal="left" vertical="top" wrapText="1"/>
    </xf>
    <xf numFmtId="0" fontId="56" fillId="4" borderId="3" xfId="0" applyFont="1" applyFill="1" applyBorder="1" applyAlignment="1">
      <alignment horizontal="left" vertical="top" wrapText="1"/>
    </xf>
    <xf numFmtId="0" fontId="56" fillId="4" borderId="4" xfId="0" applyFont="1" applyFill="1" applyBorder="1" applyAlignment="1">
      <alignment horizontal="left" vertical="top" wrapText="1"/>
    </xf>
    <xf numFmtId="2" fontId="10" fillId="4" borderId="5"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49" fillId="4" borderId="5" xfId="0" applyFont="1" applyFill="1" applyBorder="1" applyAlignment="1">
      <alignment horizontal="left" vertical="top" wrapText="1"/>
    </xf>
    <xf numFmtId="0" fontId="49" fillId="4" borderId="3" xfId="0" applyFont="1" applyFill="1" applyBorder="1" applyAlignment="1">
      <alignment horizontal="left" vertical="top" wrapText="1"/>
    </xf>
    <xf numFmtId="0" fontId="49" fillId="4" borderId="4" xfId="0" applyFont="1" applyFill="1" applyBorder="1" applyAlignment="1">
      <alignment horizontal="left" vertical="top" wrapText="1"/>
    </xf>
    <xf numFmtId="0" fontId="67" fillId="4" borderId="5" xfId="0" applyFont="1" applyFill="1" applyBorder="1" applyAlignment="1">
      <alignment horizontal="left" vertical="center" wrapText="1"/>
    </xf>
    <xf numFmtId="0" fontId="67" fillId="4" borderId="3" xfId="0" applyFont="1" applyFill="1" applyBorder="1" applyAlignment="1">
      <alignment horizontal="left" vertical="center" wrapText="1"/>
    </xf>
    <xf numFmtId="0" fontId="67" fillId="4" borderId="4" xfId="0" applyFont="1" applyFill="1" applyBorder="1" applyAlignment="1">
      <alignment horizontal="left" vertical="center" wrapText="1"/>
    </xf>
    <xf numFmtId="0" fontId="10" fillId="4" borderId="5" xfId="0" quotePrefix="1" applyFont="1" applyFill="1" applyBorder="1" applyAlignment="1">
      <alignment horizontal="left" vertical="top" wrapText="1"/>
    </xf>
    <xf numFmtId="0" fontId="10" fillId="4" borderId="2" xfId="0" applyFont="1" applyFill="1" applyBorder="1" applyAlignment="1">
      <alignment horizontal="left" vertical="center" wrapText="1"/>
    </xf>
    <xf numFmtId="49" fontId="14" fillId="4" borderId="5"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0" fillId="4" borderId="0" xfId="0" applyFont="1" applyFill="1" applyAlignment="1">
      <alignment horizontal="left" wrapText="1"/>
    </xf>
    <xf numFmtId="0" fontId="14" fillId="4" borderId="14" xfId="0" applyFont="1" applyFill="1" applyBorder="1" applyAlignment="1">
      <alignment horizontal="left" vertical="top" wrapText="1"/>
    </xf>
    <xf numFmtId="0" fontId="14" fillId="4" borderId="0" xfId="0" applyFont="1" applyFill="1" applyBorder="1" applyAlignment="1">
      <alignment horizontal="left" vertical="top" wrapText="1"/>
    </xf>
    <xf numFmtId="0" fontId="10" fillId="4" borderId="5" xfId="0" applyFont="1" applyFill="1" applyBorder="1" applyAlignment="1">
      <alignment horizontal="justify" vertical="top" wrapText="1"/>
    </xf>
    <xf numFmtId="0" fontId="10" fillId="4" borderId="3" xfId="0" applyFont="1" applyFill="1" applyBorder="1" applyAlignment="1">
      <alignment horizontal="justify" vertical="top" wrapText="1"/>
    </xf>
    <xf numFmtId="0" fontId="10" fillId="4" borderId="4" xfId="0" applyFont="1" applyFill="1" applyBorder="1" applyAlignment="1">
      <alignment horizontal="justify" vertical="top" wrapText="1"/>
    </xf>
    <xf numFmtId="0" fontId="16" fillId="4" borderId="5"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4" xfId="0" applyFont="1" applyFill="1" applyBorder="1" applyAlignment="1">
      <alignment horizontal="left" vertical="top" wrapText="1"/>
    </xf>
    <xf numFmtId="0" fontId="13" fillId="4" borderId="2" xfId="0" applyFont="1" applyFill="1" applyBorder="1" applyAlignment="1">
      <alignment horizontal="left" vertical="top" wrapText="1"/>
    </xf>
    <xf numFmtId="0" fontId="14" fillId="4" borderId="5" xfId="0" applyFont="1" applyFill="1" applyBorder="1" applyAlignment="1">
      <alignment horizontal="justify" vertical="top" wrapText="1"/>
    </xf>
    <xf numFmtId="0" fontId="14" fillId="4" borderId="3" xfId="0" applyFont="1" applyFill="1" applyBorder="1" applyAlignment="1">
      <alignment horizontal="left" vertical="center" wrapText="1"/>
    </xf>
    <xf numFmtId="164" fontId="10" fillId="4" borderId="2" xfId="0" quotePrefix="1" applyNumberFormat="1" applyFont="1" applyFill="1" applyBorder="1" applyAlignment="1">
      <alignment horizontal="center" vertical="center" wrapText="1"/>
    </xf>
    <xf numFmtId="0" fontId="10" fillId="4" borderId="2" xfId="0" applyFont="1" applyFill="1" applyBorder="1" applyAlignment="1">
      <alignment vertical="top" wrapText="1"/>
    </xf>
    <xf numFmtId="0" fontId="24" fillId="4" borderId="2" xfId="0" applyFont="1" applyFill="1" applyBorder="1" applyAlignment="1">
      <alignment vertical="top" wrapText="1"/>
    </xf>
    <xf numFmtId="0" fontId="66" fillId="4" borderId="3" xfId="0" applyFont="1" applyFill="1" applyBorder="1" applyAlignment="1">
      <alignment horizontal="left" vertical="top" wrapText="1"/>
    </xf>
    <xf numFmtId="0" fontId="66" fillId="4" borderId="4" xfId="0" applyFont="1" applyFill="1" applyBorder="1" applyAlignment="1">
      <alignment horizontal="left" vertical="top" wrapText="1"/>
    </xf>
    <xf numFmtId="0" fontId="10" fillId="4" borderId="2" xfId="0" applyFont="1" applyFill="1" applyBorder="1" applyAlignment="1">
      <alignment horizontal="center" vertical="center" wrapText="1"/>
    </xf>
    <xf numFmtId="0" fontId="65" fillId="4" borderId="5" xfId="0" applyFont="1" applyFill="1" applyBorder="1" applyAlignment="1">
      <alignment horizontal="left" vertical="top" wrapText="1"/>
    </xf>
    <xf numFmtId="0" fontId="65" fillId="4" borderId="3" xfId="0" applyFont="1" applyFill="1" applyBorder="1" applyAlignment="1">
      <alignment horizontal="left" vertical="top" wrapText="1"/>
    </xf>
    <xf numFmtId="0" fontId="65" fillId="4" borderId="4" xfId="0" applyFont="1" applyFill="1" applyBorder="1" applyAlignment="1">
      <alignment horizontal="left" vertical="top" wrapText="1"/>
    </xf>
    <xf numFmtId="4" fontId="10" fillId="4" borderId="5"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0" fontId="10" fillId="4" borderId="4" xfId="0" quotePrefix="1" applyFont="1" applyFill="1" applyBorder="1" applyAlignment="1">
      <alignment horizontal="left" vertical="top" wrapText="1"/>
    </xf>
    <xf numFmtId="0" fontId="43" fillId="0" borderId="0" xfId="0" quotePrefix="1" applyFont="1" applyFill="1" applyBorder="1" applyAlignment="1">
      <alignment horizontal="center" vertical="center" wrapText="1"/>
    </xf>
    <xf numFmtId="164" fontId="10" fillId="4" borderId="6" xfId="0" applyNumberFormat="1" applyFont="1" applyFill="1" applyBorder="1" applyAlignment="1">
      <alignment horizontal="center" vertical="center" wrapText="1"/>
    </xf>
    <xf numFmtId="164" fontId="10" fillId="4" borderId="12" xfId="0" applyNumberFormat="1" applyFont="1" applyFill="1" applyBorder="1" applyAlignment="1">
      <alignment horizontal="center" vertical="center" wrapText="1"/>
    </xf>
    <xf numFmtId="164" fontId="10" fillId="4" borderId="8" xfId="0" applyNumberFormat="1" applyFont="1" applyFill="1" applyBorder="1" applyAlignment="1">
      <alignment horizontal="center" vertical="center" wrapText="1"/>
    </xf>
    <xf numFmtId="0" fontId="10" fillId="4" borderId="2" xfId="0" applyFont="1" applyFill="1" applyBorder="1" applyAlignment="1">
      <alignment horizontal="left" vertical="top" wrapText="1"/>
    </xf>
    <xf numFmtId="0" fontId="13" fillId="4" borderId="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164" fontId="10" fillId="4" borderId="2" xfId="0" applyNumberFormat="1"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10" fillId="4" borderId="2" xfId="0" quotePrefix="1" applyNumberFormat="1" applyFont="1" applyFill="1" applyBorder="1" applyAlignment="1">
      <alignment horizontal="center" vertical="center" wrapText="1"/>
    </xf>
    <xf numFmtId="0" fontId="14" fillId="4" borderId="2" xfId="0" applyFont="1" applyFill="1" applyBorder="1" applyAlignment="1">
      <alignment vertical="top" wrapText="1"/>
    </xf>
    <xf numFmtId="0" fontId="64" fillId="4" borderId="2" xfId="0" applyFont="1" applyFill="1" applyBorder="1" applyAlignment="1">
      <alignment vertical="top" wrapText="1"/>
    </xf>
    <xf numFmtId="2" fontId="10" fillId="4" borderId="2" xfId="0" applyNumberFormat="1" applyFont="1" applyFill="1" applyBorder="1" applyAlignment="1">
      <alignment horizontal="center" vertical="center" wrapText="1"/>
    </xf>
    <xf numFmtId="4" fontId="10" fillId="4" borderId="5" xfId="0" applyNumberFormat="1" applyFont="1" applyFill="1" applyBorder="1" applyAlignment="1">
      <alignment horizontal="left" vertical="top" wrapText="1"/>
    </xf>
    <xf numFmtId="0" fontId="14" fillId="4" borderId="2" xfId="0" quotePrefix="1" applyFont="1" applyFill="1" applyBorder="1" applyAlignment="1">
      <alignment horizontal="left" vertical="top" wrapText="1"/>
    </xf>
    <xf numFmtId="0" fontId="14" fillId="4" borderId="2" xfId="0" applyFont="1" applyFill="1" applyBorder="1" applyAlignment="1">
      <alignment horizontal="left" vertical="top" wrapText="1"/>
    </xf>
    <xf numFmtId="0" fontId="14" fillId="4" borderId="5" xfId="0" quotePrefix="1" applyFont="1" applyFill="1" applyBorder="1" applyAlignment="1">
      <alignment horizontal="left" vertical="top" wrapText="1"/>
    </xf>
    <xf numFmtId="0" fontId="14" fillId="4" borderId="3" xfId="0" quotePrefix="1" applyFont="1" applyFill="1" applyBorder="1" applyAlignment="1">
      <alignment horizontal="left" vertical="top" wrapText="1"/>
    </xf>
    <xf numFmtId="0" fontId="14" fillId="4" borderId="4" xfId="0" quotePrefix="1" applyFont="1" applyFill="1" applyBorder="1" applyAlignment="1">
      <alignment horizontal="left" vertical="top" wrapText="1"/>
    </xf>
    <xf numFmtId="0" fontId="68" fillId="4" borderId="5" xfId="0" applyFont="1" applyFill="1" applyBorder="1" applyAlignment="1">
      <alignment horizontal="left" vertical="top" wrapText="1"/>
    </xf>
    <xf numFmtId="0" fontId="68" fillId="4" borderId="3" xfId="0" applyFont="1" applyFill="1" applyBorder="1" applyAlignment="1">
      <alignment horizontal="left" vertical="top" wrapText="1"/>
    </xf>
    <xf numFmtId="0" fontId="68" fillId="4" borderId="4" xfId="0" applyFont="1" applyFill="1" applyBorder="1" applyAlignment="1">
      <alignment horizontal="left" vertical="top" wrapText="1"/>
    </xf>
    <xf numFmtId="0" fontId="10" fillId="4" borderId="3" xfId="0" quotePrefix="1" applyFont="1" applyFill="1" applyBorder="1" applyAlignment="1">
      <alignment horizontal="left" vertical="top" wrapText="1"/>
    </xf>
    <xf numFmtId="0" fontId="22" fillId="0" borderId="0" xfId="0" applyFont="1" applyAlignment="1">
      <alignment horizontal="center" vertical="center" wrapText="1"/>
    </xf>
    <xf numFmtId="165" fontId="38" fillId="0" borderId="2" xfId="0" applyNumberFormat="1" applyFont="1" applyBorder="1" applyAlignment="1">
      <alignment horizontal="center" vertical="center" wrapText="1"/>
    </xf>
    <xf numFmtId="2" fontId="38" fillId="0" borderId="2" xfId="0" applyNumberFormat="1" applyFont="1" applyBorder="1" applyAlignment="1">
      <alignment horizontal="center" vertical="center" wrapText="1"/>
    </xf>
    <xf numFmtId="0" fontId="40" fillId="0" borderId="2" xfId="0" applyFont="1" applyBorder="1" applyAlignment="1">
      <alignment horizontal="left" vertical="center" wrapText="1"/>
    </xf>
    <xf numFmtId="4" fontId="38" fillId="0" borderId="6" xfId="0" applyNumberFormat="1" applyFont="1" applyBorder="1" applyAlignment="1">
      <alignment horizontal="center" vertical="center" wrapText="1"/>
    </xf>
    <xf numFmtId="4" fontId="38" fillId="0" borderId="12" xfId="0" applyNumberFormat="1" applyFont="1" applyBorder="1" applyAlignment="1">
      <alignment horizontal="center" vertical="center" wrapText="1"/>
    </xf>
    <xf numFmtId="4" fontId="38" fillId="0" borderId="8" xfId="0" applyNumberFormat="1" applyFont="1" applyBorder="1" applyAlignment="1">
      <alignment horizontal="center" vertical="center" wrapText="1"/>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139"/>
  <sheetViews>
    <sheetView showZeros="0" tabSelected="1" showOutlineSymbols="0" view="pageBreakPreview" topLeftCell="A4" zoomScale="40" zoomScaleNormal="50" zoomScaleSheetLayoutView="40" workbookViewId="0">
      <pane xSplit="2" ySplit="7" topLeftCell="I42" activePane="bottomRight" state="frozen"/>
      <selection activeCell="A4" sqref="A4"/>
      <selection pane="topRight" activeCell="C4" sqref="C4"/>
      <selection pane="bottomLeft" activeCell="A11" sqref="A11"/>
      <selection pane="bottomRight" activeCell="M53" sqref="M53"/>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1" customWidth="1" outlineLevel="2"/>
    <col min="10" max="10" width="19.75" style="23" customWidth="1" outlineLevel="2"/>
    <col min="11" max="11" width="20.75" style="22" customWidth="1" outlineLevel="2"/>
    <col min="12" max="12" width="22.625" style="23" customWidth="1" outlineLevel="2"/>
    <col min="13" max="13" width="20.125" style="23" customWidth="1" outlineLevel="2"/>
    <col min="14" max="14" width="24.125" style="168" customWidth="1" outlineLevel="2"/>
    <col min="15" max="15" width="21.375" style="168" customWidth="1" outlineLevel="2"/>
    <col min="16" max="16" width="23.75" style="368" customWidth="1" outlineLevel="2"/>
    <col min="17" max="18" width="23.75" style="368" hidden="1" customWidth="1" outlineLevel="2"/>
    <col min="19" max="19" width="110" style="35" customWidth="1"/>
    <col min="20" max="20" width="24.875" style="5" hidden="1" customWidth="1"/>
    <col min="21" max="22" width="9" style="5" hidden="1" customWidth="1"/>
    <col min="23" max="23" width="15.75" style="5" hidden="1" customWidth="1"/>
    <col min="24" max="84" width="9" style="5" hidden="1" customWidth="1"/>
    <col min="85" max="85" width="34.625" style="35" hidden="1" customWidth="1"/>
    <col min="86" max="86" width="29.875" style="5" hidden="1" customWidth="1"/>
    <col min="87" max="87" width="26.375" style="5" hidden="1" customWidth="1"/>
    <col min="88" max="89" width="17.25" style="5" hidden="1" customWidth="1"/>
    <col min="90" max="97" width="9" style="5" hidden="1" customWidth="1"/>
    <col min="98" max="98" width="25.375" style="5" hidden="1" customWidth="1"/>
    <col min="99" max="99" width="16.375" style="5" hidden="1" customWidth="1"/>
    <col min="100" max="100" width="14.25" style="5" hidden="1" customWidth="1"/>
    <col min="101" max="16384" width="9" style="5"/>
  </cols>
  <sheetData>
    <row r="1" spans="1:99" x14ac:dyDescent="0.35">
      <c r="A1" s="1"/>
      <c r="B1" s="2"/>
      <c r="C1" s="2"/>
      <c r="D1" s="2"/>
      <c r="E1" s="2"/>
      <c r="F1" s="2"/>
      <c r="G1" s="3"/>
      <c r="H1" s="3"/>
      <c r="I1" s="30"/>
      <c r="J1" s="4"/>
      <c r="K1" s="3"/>
      <c r="L1" s="4"/>
      <c r="M1" s="4"/>
      <c r="N1" s="353"/>
      <c r="O1" s="353"/>
      <c r="P1" s="354"/>
      <c r="Q1" s="354"/>
      <c r="R1" s="354"/>
    </row>
    <row r="2" spans="1:99" x14ac:dyDescent="0.35">
      <c r="A2" s="1"/>
      <c r="B2" s="2"/>
      <c r="C2" s="2"/>
      <c r="D2" s="2"/>
      <c r="E2" s="2"/>
      <c r="F2" s="2"/>
      <c r="G2" s="3"/>
      <c r="H2" s="3"/>
      <c r="I2" s="30"/>
      <c r="J2" s="4"/>
      <c r="K2" s="3"/>
      <c r="L2" s="4"/>
      <c r="M2" s="4"/>
      <c r="N2" s="353"/>
      <c r="O2" s="353"/>
      <c r="P2" s="354"/>
      <c r="Q2" s="354"/>
      <c r="R2" s="354"/>
    </row>
    <row r="3" spans="1:99" ht="21" customHeight="1" x14ac:dyDescent="0.35">
      <c r="A3" s="1"/>
      <c r="B3" s="2"/>
      <c r="C3" s="2"/>
      <c r="D3" s="2"/>
      <c r="E3" s="2"/>
      <c r="F3" s="2"/>
      <c r="G3" s="3"/>
      <c r="H3" s="3"/>
      <c r="I3" s="30"/>
      <c r="J3" s="4"/>
      <c r="K3" s="3"/>
      <c r="L3" s="4"/>
      <c r="M3" s="4"/>
      <c r="N3" s="353"/>
      <c r="O3" s="353"/>
      <c r="P3" s="354"/>
      <c r="Q3" s="354"/>
      <c r="R3" s="354"/>
    </row>
    <row r="4" spans="1:99" ht="5.25" customHeight="1" x14ac:dyDescent="0.35">
      <c r="A4" s="1"/>
      <c r="B4" s="2"/>
      <c r="C4" s="2"/>
      <c r="D4" s="2"/>
      <c r="E4" s="2"/>
      <c r="F4" s="2"/>
      <c r="G4" s="3"/>
      <c r="H4" s="3"/>
      <c r="I4" s="30"/>
      <c r="J4" s="4"/>
      <c r="K4" s="3"/>
      <c r="L4" s="4"/>
      <c r="M4" s="4"/>
      <c r="N4" s="353"/>
      <c r="O4" s="353"/>
      <c r="P4" s="354"/>
      <c r="Q4" s="354"/>
      <c r="R4" s="354"/>
    </row>
    <row r="5" spans="1:99" ht="72.75" customHeight="1" x14ac:dyDescent="0.35">
      <c r="A5" s="645" t="s">
        <v>368</v>
      </c>
      <c r="B5" s="645"/>
      <c r="C5" s="645"/>
      <c r="D5" s="645"/>
      <c r="E5" s="645"/>
      <c r="F5" s="645"/>
      <c r="G5" s="645"/>
      <c r="H5" s="645"/>
      <c r="I5" s="645"/>
      <c r="J5" s="645"/>
      <c r="K5" s="645"/>
      <c r="L5" s="645"/>
      <c r="M5" s="645"/>
      <c r="N5" s="645"/>
      <c r="O5" s="645"/>
      <c r="P5" s="645"/>
      <c r="Q5" s="645"/>
      <c r="R5" s="645"/>
      <c r="S5" s="645"/>
    </row>
    <row r="6" spans="1:99" s="2" customFormat="1" ht="27" customHeight="1" x14ac:dyDescent="0.4">
      <c r="A6" s="6"/>
      <c r="B6" s="92"/>
      <c r="C6" s="91" t="e">
        <f>G12+G13+#REF!+G16</f>
        <v>#REF!</v>
      </c>
      <c r="D6" s="6"/>
      <c r="E6" s="6"/>
      <c r="F6" s="6"/>
      <c r="G6" s="147"/>
      <c r="H6" s="147"/>
      <c r="I6" s="147"/>
      <c r="J6" s="147"/>
      <c r="K6" s="147"/>
      <c r="L6" s="7"/>
      <c r="M6" s="7"/>
      <c r="N6" s="355"/>
      <c r="O6" s="356"/>
      <c r="P6" s="357"/>
      <c r="Q6" s="357"/>
      <c r="R6" s="357"/>
      <c r="S6" s="141" t="s">
        <v>106</v>
      </c>
      <c r="CG6" s="94"/>
    </row>
    <row r="7" spans="1:99" s="41" customFormat="1" ht="71.25" customHeight="1" x14ac:dyDescent="0.25">
      <c r="A7" s="637" t="s">
        <v>6</v>
      </c>
      <c r="B7" s="637" t="s">
        <v>15</v>
      </c>
      <c r="C7" s="637" t="s">
        <v>7</v>
      </c>
      <c r="D7" s="641" t="s">
        <v>28</v>
      </c>
      <c r="E7" s="641" t="s">
        <v>29</v>
      </c>
      <c r="F7" s="641" t="s">
        <v>30</v>
      </c>
      <c r="G7" s="655" t="s">
        <v>237</v>
      </c>
      <c r="H7" s="655"/>
      <c r="I7" s="632" t="s">
        <v>367</v>
      </c>
      <c r="J7" s="632"/>
      <c r="K7" s="632"/>
      <c r="L7" s="632"/>
      <c r="M7" s="632"/>
      <c r="N7" s="659" t="s">
        <v>301</v>
      </c>
      <c r="O7" s="597" t="s">
        <v>292</v>
      </c>
      <c r="P7" s="597" t="s">
        <v>110</v>
      </c>
      <c r="Q7" s="344"/>
      <c r="R7" s="344"/>
      <c r="S7" s="637" t="s">
        <v>0</v>
      </c>
      <c r="CJ7" s="597" t="s">
        <v>234</v>
      </c>
      <c r="CK7" s="597" t="s">
        <v>110</v>
      </c>
      <c r="CL7" s="591" t="s">
        <v>27</v>
      </c>
      <c r="CM7" s="591" t="s">
        <v>115</v>
      </c>
    </row>
    <row r="8" spans="1:99" s="41" customFormat="1" ht="60.75" customHeight="1" x14ac:dyDescent="0.25">
      <c r="A8" s="637"/>
      <c r="B8" s="637"/>
      <c r="C8" s="637"/>
      <c r="D8" s="642"/>
      <c r="E8" s="642"/>
      <c r="F8" s="642"/>
      <c r="G8" s="656" t="s">
        <v>235</v>
      </c>
      <c r="H8" s="654" t="s">
        <v>236</v>
      </c>
      <c r="I8" s="653" t="s">
        <v>14</v>
      </c>
      <c r="J8" s="653"/>
      <c r="K8" s="646" t="s">
        <v>13</v>
      </c>
      <c r="L8" s="647"/>
      <c r="M8" s="648"/>
      <c r="N8" s="659"/>
      <c r="O8" s="598"/>
      <c r="P8" s="598"/>
      <c r="Q8" s="345"/>
      <c r="R8" s="345"/>
      <c r="S8" s="637"/>
      <c r="CJ8" s="598"/>
      <c r="CK8" s="598"/>
      <c r="CL8" s="592"/>
      <c r="CM8" s="592"/>
    </row>
    <row r="9" spans="1:99" s="41" customFormat="1" ht="115.5" customHeight="1" x14ac:dyDescent="0.25">
      <c r="A9" s="637"/>
      <c r="B9" s="637"/>
      <c r="C9" s="637"/>
      <c r="D9" s="643"/>
      <c r="E9" s="643"/>
      <c r="F9" s="643"/>
      <c r="G9" s="655"/>
      <c r="H9" s="654"/>
      <c r="I9" s="55" t="s">
        <v>1</v>
      </c>
      <c r="J9" s="56" t="s">
        <v>21</v>
      </c>
      <c r="K9" s="57" t="s">
        <v>16</v>
      </c>
      <c r="L9" s="58" t="s">
        <v>5</v>
      </c>
      <c r="M9" s="58" t="s">
        <v>4</v>
      </c>
      <c r="N9" s="659"/>
      <c r="O9" s="599"/>
      <c r="P9" s="599"/>
      <c r="Q9" s="346"/>
      <c r="R9" s="346"/>
      <c r="S9" s="637"/>
      <c r="CJ9" s="599"/>
      <c r="CK9" s="599"/>
      <c r="CL9" s="593"/>
      <c r="CM9" s="593"/>
    </row>
    <row r="10" spans="1:99" s="12" customFormat="1" ht="32.25" customHeight="1" x14ac:dyDescent="0.25">
      <c r="A10" s="8">
        <v>1</v>
      </c>
      <c r="B10" s="8">
        <v>2</v>
      </c>
      <c r="C10" s="8">
        <v>3</v>
      </c>
      <c r="D10" s="9">
        <v>4</v>
      </c>
      <c r="E10" s="10">
        <v>5</v>
      </c>
      <c r="F10" s="10">
        <v>6</v>
      </c>
      <c r="G10" s="9">
        <v>4</v>
      </c>
      <c r="H10" s="10">
        <v>5</v>
      </c>
      <c r="I10" s="90">
        <v>6</v>
      </c>
      <c r="J10" s="9">
        <v>7</v>
      </c>
      <c r="K10" s="9">
        <v>8</v>
      </c>
      <c r="L10" s="11">
        <v>9</v>
      </c>
      <c r="M10" s="10">
        <v>10</v>
      </c>
      <c r="N10" s="117">
        <v>11</v>
      </c>
      <c r="O10" s="358">
        <v>12</v>
      </c>
      <c r="P10" s="359">
        <v>13</v>
      </c>
      <c r="Q10" s="359"/>
      <c r="R10" s="359"/>
      <c r="S10" s="117">
        <v>14</v>
      </c>
      <c r="CG10" s="46"/>
    </row>
    <row r="11" spans="1:99" s="25" customFormat="1" ht="32.25" customHeight="1" x14ac:dyDescent="0.25">
      <c r="A11" s="637"/>
      <c r="B11" s="650" t="s">
        <v>100</v>
      </c>
      <c r="C11" s="20" t="s">
        <v>12</v>
      </c>
      <c r="D11" s="16" t="e">
        <f>D12+D13+#REF!+D16</f>
        <v>#REF!</v>
      </c>
      <c r="E11" s="16" t="e">
        <f>E12+E13+#REF!+E16</f>
        <v>#REF!</v>
      </c>
      <c r="F11" s="16" t="e">
        <f>F12+F13+#REF!+#REF!+F16</f>
        <v>#REF!</v>
      </c>
      <c r="G11" s="283">
        <f>G12+G13+G16+G14+G15</f>
        <v>10416541.779999999</v>
      </c>
      <c r="H11" s="16">
        <f>H12+H13+H16+H14+H15</f>
        <v>10693453.08</v>
      </c>
      <c r="I11" s="16">
        <f>I12+I13+I16+I14+I15</f>
        <v>878758.40000000002</v>
      </c>
      <c r="J11" s="17">
        <f>I11/H11</f>
        <v>0.08</v>
      </c>
      <c r="K11" s="16">
        <f>K12+K13+K16+K14+K15</f>
        <v>781255.83</v>
      </c>
      <c r="L11" s="18">
        <f>K11/H11</f>
        <v>7.0000000000000007E-2</v>
      </c>
      <c r="M11" s="17">
        <f>K11/I11</f>
        <v>0.89</v>
      </c>
      <c r="N11" s="283">
        <f>N12+N13+N16+N14+N15</f>
        <v>10693428.77</v>
      </c>
      <c r="O11" s="283">
        <f>O12+O13+O16+O14+O15</f>
        <v>24.31</v>
      </c>
      <c r="P11" s="18">
        <f>N11/H11</f>
        <v>1</v>
      </c>
      <c r="Q11" s="369"/>
      <c r="R11" s="369"/>
      <c r="S11" s="28"/>
      <c r="T11" s="25" t="e">
        <f>H11-K11=#REF!</f>
        <v>#REF!</v>
      </c>
      <c r="CG11" s="40"/>
      <c r="CJ11" s="40" t="b">
        <f t="shared" ref="CJ11:CJ42" si="0">N11+O11=H11</f>
        <v>1</v>
      </c>
      <c r="CT11" s="271">
        <f t="shared" ref="CT11:CT74" si="1">N11+O11</f>
        <v>10693453.08</v>
      </c>
      <c r="CU11" s="25" t="b">
        <f t="shared" ref="CU11:CU74" si="2">CT11=H11</f>
        <v>1</v>
      </c>
    </row>
    <row r="12" spans="1:99" s="26" customFormat="1" ht="38.25" customHeight="1" x14ac:dyDescent="0.25">
      <c r="A12" s="637"/>
      <c r="B12" s="651"/>
      <c r="C12" s="19" t="s">
        <v>10</v>
      </c>
      <c r="D12" s="16" t="e">
        <f>D256+D18+D363+#REF!+#REF!+#REF!+#REF!+#REF!+#REF!+#REF!+#REF!+#REF!+#REF!+#REF!+#REF!+#REF!+#REF!+#REF!+#REF!+#REF!+#REF!+#REF!</f>
        <v>#REF!</v>
      </c>
      <c r="E12" s="16" t="e">
        <f>E256+E18+E363+#REF!+#REF!+#REF!+#REF!+#REF!+#REF!+#REF!+#REF!+#REF!+#REF!+#REF!+#REF!+#REF!+#REF!+#REF!+#REF!+#REF!+#REF!+#REF!</f>
        <v>#REF!</v>
      </c>
      <c r="F12" s="16" t="e">
        <f>F256+F18+F363+#REF!+#REF!+#REF!+#REF!+#REF!+#REF!+#REF!+#REF!+#REF!+#REF!+#REF!+#REF!+#REF!+#REF!+#REF!+#REF!+#REF!+#REF!+#REF!</f>
        <v>#REF!</v>
      </c>
      <c r="G12" s="283">
        <f t="shared" ref="G12:I15" si="3">G280+G208+G549+G435+G609+G36+G144+G256+G351+G597+G603+G717+G723+G853+G901+G327+G18+G363</f>
        <v>33969.800000000003</v>
      </c>
      <c r="H12" s="283">
        <f t="shared" si="3"/>
        <v>33969.800000000003</v>
      </c>
      <c r="I12" s="283">
        <f t="shared" si="3"/>
        <v>3134.1</v>
      </c>
      <c r="J12" s="17">
        <f t="shared" ref="J12:J16" si="4">I12/H12</f>
        <v>0.09</v>
      </c>
      <c r="K12" s="283">
        <f>K280+K208+K549+K435+K609+K36+K144+K256+K351+K597+K603+K717+K723+K853+K901+K327+K18+K363</f>
        <v>1589.05</v>
      </c>
      <c r="L12" s="360">
        <f t="shared" ref="L12:L15" si="5">K12/H12</f>
        <v>4.7E-2</v>
      </c>
      <c r="M12" s="17">
        <f>K12/I12</f>
        <v>0.51</v>
      </c>
      <c r="N12" s="283">
        <f t="shared" ref="N12:O15" si="6">N280+N208+N549+N435+N609+N36+N144+N256+N351+N597+N603+N717+N723+N853+N901+N327+N18+N363</f>
        <v>33969.800000000003</v>
      </c>
      <c r="O12" s="283">
        <f t="shared" si="6"/>
        <v>0</v>
      </c>
      <c r="P12" s="18">
        <f t="shared" ref="P12:P16" si="7">N12/H12</f>
        <v>1</v>
      </c>
      <c r="Q12" s="370"/>
      <c r="R12" s="370"/>
      <c r="S12" s="29"/>
      <c r="T12" s="25" t="e">
        <f>H12-K12=#REF!</f>
        <v>#REF!</v>
      </c>
      <c r="CG12" s="40"/>
      <c r="CJ12" s="40" t="b">
        <f t="shared" si="0"/>
        <v>1</v>
      </c>
      <c r="CT12" s="271">
        <f t="shared" si="1"/>
        <v>33969.800000000003</v>
      </c>
      <c r="CU12" s="25" t="b">
        <f t="shared" si="2"/>
        <v>1</v>
      </c>
    </row>
    <row r="13" spans="1:99" s="26" customFormat="1" ht="38.25" customHeight="1" x14ac:dyDescent="0.25">
      <c r="A13" s="637"/>
      <c r="B13" s="651"/>
      <c r="C13" s="19" t="s">
        <v>26</v>
      </c>
      <c r="D13" s="16" t="e">
        <f>D257++D19+D364+#REF!+#REF!+#REF!+#REF!+#REF!+#REF!+#REF!+#REF!+#REF!+#REF!+#REF!+#REF!+#REF!+#REF!+#REF!+#REF!+#REF!+#REF!+#REF!</f>
        <v>#REF!</v>
      </c>
      <c r="E13" s="16" t="e">
        <f>E257++E19+E364+#REF!+#REF!+#REF!+#REF!+#REF!+#REF!+#REF!+#REF!+#REF!+#REF!+#REF!+#REF!+#REF!+#REF!+#REF!+#REF!+#REF!+#REF!+#REF!</f>
        <v>#REF!</v>
      </c>
      <c r="F13" s="16" t="e">
        <f>F257++F19+F364+#REF!+#REF!+#REF!+#REF!+#REF!+#REF!+#REF!+#REF!+#REF!+#REF!+#REF!+#REF!+#REF!+#REF!+#REF!+#REF!+#REF!+#REF!+#REF!</f>
        <v>#REF!</v>
      </c>
      <c r="G13" s="283">
        <f t="shared" si="3"/>
        <v>10086792.800000001</v>
      </c>
      <c r="H13" s="283">
        <f t="shared" si="3"/>
        <v>10358923.6</v>
      </c>
      <c r="I13" s="283">
        <f t="shared" si="3"/>
        <v>870864.09</v>
      </c>
      <c r="J13" s="17">
        <f t="shared" si="4"/>
        <v>0.08</v>
      </c>
      <c r="K13" s="283">
        <f>K281+K209+K550+K436+K610+K37+K145+K257+K352+K598+K604+K718+K724+K854+K902+K328+K19+K364</f>
        <v>774906.57</v>
      </c>
      <c r="L13" s="18">
        <f t="shared" si="5"/>
        <v>7.0000000000000007E-2</v>
      </c>
      <c r="M13" s="17">
        <f t="shared" ref="M13:M16" si="8">K13/I13</f>
        <v>0.89</v>
      </c>
      <c r="N13" s="283">
        <f t="shared" si="6"/>
        <v>10358899.289999999</v>
      </c>
      <c r="O13" s="283">
        <f t="shared" si="6"/>
        <v>24.31</v>
      </c>
      <c r="P13" s="18">
        <f t="shared" si="7"/>
        <v>1</v>
      </c>
      <c r="Q13" s="371"/>
      <c r="R13" s="371"/>
      <c r="S13" s="29"/>
      <c r="T13" s="25" t="e">
        <f>H13-K13=#REF!</f>
        <v>#REF!</v>
      </c>
      <c r="CG13" s="40"/>
      <c r="CJ13" s="40" t="b">
        <f t="shared" si="0"/>
        <v>1</v>
      </c>
      <c r="CT13" s="271">
        <f t="shared" si="1"/>
        <v>10358923.6</v>
      </c>
      <c r="CU13" s="25" t="b">
        <f t="shared" si="2"/>
        <v>1</v>
      </c>
    </row>
    <row r="14" spans="1:99" s="26" customFormat="1" ht="38.25" customHeight="1" x14ac:dyDescent="0.25">
      <c r="A14" s="637"/>
      <c r="B14" s="651"/>
      <c r="C14" s="19" t="s">
        <v>19</v>
      </c>
      <c r="D14" s="16" t="e">
        <f>D20+D365+#REF!+#REF!+#REF!+#REF!+#REF!+#REF!+#REF!+#REF!+#REF!+#REF!+#REF!+#REF!+#REF!+#REF!+#REF!+#REF!+D258+#REF!+#REF!+#REF!+#REF!</f>
        <v>#REF!</v>
      </c>
      <c r="E14" s="16" t="e">
        <f>E20+E365+#REF!+#REF!+#REF!+#REF!+#REF!+#REF!+#REF!+#REF!+#REF!+#REF!+#REF!+#REF!+#REF!+#REF!+#REF!+#REF!+E258+#REF!+#REF!+#REF!+#REF!</f>
        <v>#REF!</v>
      </c>
      <c r="F14" s="16" t="e">
        <f>F20+F365+#REF!+#REF!+#REF!+#REF!+#REF!+#REF!+#REF!+#REF!+#REF!+#REF!+#REF!+#REF!+#REF!+#REF!+#REF!+#REF!+F258+#REF!+#REF!+#REF!+#REF!</f>
        <v>#REF!</v>
      </c>
      <c r="G14" s="283">
        <f t="shared" si="3"/>
        <v>195849.38</v>
      </c>
      <c r="H14" s="283">
        <f t="shared" si="3"/>
        <v>200629.88</v>
      </c>
      <c r="I14" s="283">
        <f t="shared" si="3"/>
        <v>2592.31</v>
      </c>
      <c r="J14" s="17">
        <f t="shared" si="4"/>
        <v>0.01</v>
      </c>
      <c r="K14" s="283">
        <f>K282+K210+K551+K437+K611+K38+K146+K258+K353+K599+K605+K719+K725+K855+K903+K329+K20+K365</f>
        <v>2592.31</v>
      </c>
      <c r="L14" s="342">
        <f>K14/H14</f>
        <v>1.29E-2</v>
      </c>
      <c r="M14" s="362">
        <f t="shared" ref="M14" si="9">K14/I14</f>
        <v>1</v>
      </c>
      <c r="N14" s="283">
        <f t="shared" si="6"/>
        <v>200629.88</v>
      </c>
      <c r="O14" s="283">
        <f t="shared" si="6"/>
        <v>0</v>
      </c>
      <c r="P14" s="18">
        <f t="shared" si="7"/>
        <v>1</v>
      </c>
      <c r="Q14" s="370"/>
      <c r="R14" s="370"/>
      <c r="S14" s="29"/>
      <c r="T14" s="25" t="e">
        <f>H14-K14=#REF!</f>
        <v>#REF!</v>
      </c>
      <c r="CG14" s="40"/>
      <c r="CJ14" s="40" t="b">
        <f t="shared" si="0"/>
        <v>1</v>
      </c>
      <c r="CT14" s="271">
        <f t="shared" si="1"/>
        <v>200629.88</v>
      </c>
      <c r="CU14" s="25" t="b">
        <f t="shared" si="2"/>
        <v>1</v>
      </c>
    </row>
    <row r="15" spans="1:99" s="26" customFormat="1" ht="51" customHeight="1" x14ac:dyDescent="0.25">
      <c r="A15" s="637"/>
      <c r="B15" s="651"/>
      <c r="C15" s="19" t="s">
        <v>22</v>
      </c>
      <c r="D15" s="16" t="e">
        <f>D21+D366+#REF!+#REF!+#REF!+#REF!+#REF!+#REF!+#REF!+#REF!+#REF!+#REF!+#REF!+#REF!+#REF!+#REF!+#REF!+#REF!+D259+#REF!+#REF!+#REF!+#REF!</f>
        <v>#REF!</v>
      </c>
      <c r="E15" s="16" t="e">
        <f>E21+E366+#REF!+#REF!+#REF!+#REF!+#REF!+#REF!+#REF!+#REF!+#REF!+#REF!+#REF!+#REF!+#REF!+#REF!+#REF!+#REF!+E259+#REF!+#REF!+#REF!+#REF!</f>
        <v>#REF!</v>
      </c>
      <c r="F15" s="16" t="e">
        <f>F21+F366+#REF!+#REF!+#REF!+#REF!+#REF!+#REF!+#REF!+#REF!+#REF!+#REF!+#REF!+#REF!+#REF!+#REF!+#REF!+#REF!+F259+#REF!+#REF!+#REF!+#REF!</f>
        <v>#REF!</v>
      </c>
      <c r="G15" s="283">
        <f t="shared" si="3"/>
        <v>40088.61</v>
      </c>
      <c r="H15" s="283">
        <f t="shared" si="3"/>
        <v>40088.61</v>
      </c>
      <c r="I15" s="283">
        <f t="shared" si="3"/>
        <v>2167.9</v>
      </c>
      <c r="J15" s="17">
        <f t="shared" si="4"/>
        <v>0.05</v>
      </c>
      <c r="K15" s="283">
        <f>K283+K211+K552+K438+K612+K39+K147+K259+K354+K600+K606+K720+K726+K856+K904+K330+K21+K366</f>
        <v>2167.9</v>
      </c>
      <c r="L15" s="18">
        <f t="shared" si="5"/>
        <v>0.05</v>
      </c>
      <c r="M15" s="362">
        <f t="shared" si="8"/>
        <v>1</v>
      </c>
      <c r="N15" s="283">
        <f t="shared" si="6"/>
        <v>40088.61</v>
      </c>
      <c r="O15" s="283">
        <f t="shared" si="6"/>
        <v>0</v>
      </c>
      <c r="P15" s="18">
        <f t="shared" si="7"/>
        <v>1</v>
      </c>
      <c r="Q15" s="370"/>
      <c r="R15" s="370"/>
      <c r="S15" s="29"/>
      <c r="T15" s="25" t="e">
        <f>H15-K15=#REF!</f>
        <v>#REF!</v>
      </c>
      <c r="CG15" s="40"/>
      <c r="CJ15" s="40" t="b">
        <f t="shared" si="0"/>
        <v>1</v>
      </c>
      <c r="CT15" s="271">
        <f t="shared" si="1"/>
        <v>40088.61</v>
      </c>
      <c r="CU15" s="25" t="b">
        <f t="shared" si="2"/>
        <v>1</v>
      </c>
    </row>
    <row r="16" spans="1:99" s="26" customFormat="1" ht="38.25" customHeight="1" x14ac:dyDescent="0.25">
      <c r="A16" s="637"/>
      <c r="B16" s="652"/>
      <c r="C16" s="19" t="s">
        <v>11</v>
      </c>
      <c r="D16" s="16" t="e">
        <f>D22+D367+#REF!+#REF!+#REF!+#REF!+#REF!+#REF!+#REF!+#REF!+#REF!+#REF!+#REF!+#REF!+#REF!+#REF!+#REF!+#REF!+D260+#REF!+#REF!</f>
        <v>#REF!</v>
      </c>
      <c r="E16" s="16" t="e">
        <f>E22+E367+#REF!+#REF!+#REF!+#REF!+#REF!+#REF!+#REF!+#REF!+#REF!+#REF!+#REF!+#REF!+#REF!+#REF!+#REF!+#REF!+E260+#REF!+#REF!</f>
        <v>#REF!</v>
      </c>
      <c r="F16" s="16" t="e">
        <f>F22+F367+#REF!+#REF!+#REF!+#REF!+#REF!+#REF!+#REF!+#REF!+#REF!+#REF!+#REF!+#REF!+#REF!+#REF!+#REF!+#REF!+F260+#REF!+#REF!</f>
        <v>#REF!</v>
      </c>
      <c r="G16" s="16">
        <f>G439</f>
        <v>59841.19</v>
      </c>
      <c r="H16" s="16">
        <f>H439</f>
        <v>59841.19</v>
      </c>
      <c r="I16" s="16">
        <f>I439</f>
        <v>0</v>
      </c>
      <c r="J16" s="17">
        <f t="shared" si="4"/>
        <v>0</v>
      </c>
      <c r="K16" s="16">
        <f>K439</f>
        <v>0</v>
      </c>
      <c r="L16" s="18">
        <f>K16/H16</f>
        <v>0</v>
      </c>
      <c r="M16" s="362" t="e">
        <f t="shared" si="8"/>
        <v>#DIV/0!</v>
      </c>
      <c r="N16" s="283">
        <f>N439</f>
        <v>59841.19</v>
      </c>
      <c r="O16" s="283">
        <f t="shared" ref="O16" si="10">O439</f>
        <v>0</v>
      </c>
      <c r="P16" s="18">
        <f t="shared" si="7"/>
        <v>1</v>
      </c>
      <c r="Q16" s="367"/>
      <c r="R16" s="367"/>
      <c r="S16" s="206"/>
      <c r="T16" s="25" t="e">
        <f>H16-K16=#REF!</f>
        <v>#REF!</v>
      </c>
      <c r="CG16" s="40"/>
      <c r="CJ16" s="40" t="b">
        <f t="shared" si="0"/>
        <v>1</v>
      </c>
      <c r="CT16" s="271">
        <f t="shared" si="1"/>
        <v>59841.19</v>
      </c>
      <c r="CU16" s="25" t="b">
        <f t="shared" si="2"/>
        <v>1</v>
      </c>
    </row>
    <row r="17" spans="1:99" s="40" customFormat="1" ht="67.5" x14ac:dyDescent="0.25">
      <c r="A17" s="412" t="s">
        <v>116</v>
      </c>
      <c r="B17" s="47" t="s">
        <v>316</v>
      </c>
      <c r="C17" s="47" t="s">
        <v>9</v>
      </c>
      <c r="D17" s="289" t="e">
        <f t="shared" ref="D17:H17" si="11">SUM(D18:D22)</f>
        <v>#REF!</v>
      </c>
      <c r="E17" s="289" t="e">
        <f t="shared" si="11"/>
        <v>#REF!</v>
      </c>
      <c r="F17" s="289" t="e">
        <f t="shared" si="11"/>
        <v>#REF!</v>
      </c>
      <c r="G17" s="289">
        <f t="shared" si="11"/>
        <v>0</v>
      </c>
      <c r="H17" s="289">
        <f t="shared" si="11"/>
        <v>162038.70000000001</v>
      </c>
      <c r="I17" s="289">
        <f t="shared" ref="I17:K17" si="12">SUM(I18:I22)</f>
        <v>0</v>
      </c>
      <c r="J17" s="78">
        <f>I17/H17</f>
        <v>0</v>
      </c>
      <c r="K17" s="170">
        <f t="shared" si="12"/>
        <v>0</v>
      </c>
      <c r="L17" s="80">
        <f>K17/H17</f>
        <v>0</v>
      </c>
      <c r="M17" s="80" t="e">
        <f>K17/I17</f>
        <v>#DIV/0!</v>
      </c>
      <c r="N17" s="289">
        <f t="shared" ref="N17" si="13">SUM(N18:N22)</f>
        <v>162038.70000000001</v>
      </c>
      <c r="O17" s="289">
        <f>H17-N17</f>
        <v>0</v>
      </c>
      <c r="P17" s="80">
        <f t="shared" ref="P17:P80" si="14">N17/H17</f>
        <v>1</v>
      </c>
      <c r="Q17" s="369"/>
      <c r="R17" s="369"/>
      <c r="S17" s="586" t="s">
        <v>388</v>
      </c>
      <c r="T17" s="40" t="e">
        <f>H17-K17=#REF!</f>
        <v>#REF!</v>
      </c>
      <c r="CJ17" s="40" t="b">
        <f t="shared" si="0"/>
        <v>1</v>
      </c>
      <c r="CT17" s="271">
        <f t="shared" si="1"/>
        <v>162038.70000000001</v>
      </c>
      <c r="CU17" s="25" t="b">
        <f t="shared" si="2"/>
        <v>1</v>
      </c>
    </row>
    <row r="18" spans="1:99" s="15" customFormat="1" x14ac:dyDescent="0.25">
      <c r="A18" s="410"/>
      <c r="B18" s="64" t="s">
        <v>10</v>
      </c>
      <c r="C18" s="52"/>
      <c r="D18" s="284" t="e">
        <f>D24+D30+#REF!+#REF!+#REF!+#REF!+#REF!+#REF!+#REF!</f>
        <v>#REF!</v>
      </c>
      <c r="E18" s="284" t="e">
        <f>E24+E30+#REF!+#REF!+#REF!+#REF!+#REF!+#REF!+#REF!</f>
        <v>#REF!</v>
      </c>
      <c r="F18" s="284" t="e">
        <f>F24+F30+#REF!+#REF!+#REF!+#REF!+#REF!+#REF!+#REF!</f>
        <v>#REF!</v>
      </c>
      <c r="G18" s="284">
        <f>G24</f>
        <v>0</v>
      </c>
      <c r="H18" s="284">
        <f t="shared" ref="H18" si="15">H24</f>
        <v>0</v>
      </c>
      <c r="I18" s="284">
        <f t="shared" ref="I18:K18" si="16">I24</f>
        <v>0</v>
      </c>
      <c r="J18" s="79" t="e">
        <f t="shared" ref="J18" si="17">I18/H18</f>
        <v>#DIV/0!</v>
      </c>
      <c r="K18" s="171">
        <f t="shared" si="16"/>
        <v>0</v>
      </c>
      <c r="L18" s="81" t="e">
        <f t="shared" ref="L18" si="18">K18/H18</f>
        <v>#DIV/0!</v>
      </c>
      <c r="M18" s="81" t="e">
        <f t="shared" ref="M18" si="19">K18/I18</f>
        <v>#DIV/0!</v>
      </c>
      <c r="N18" s="284">
        <f t="shared" ref="N18" si="20">N24</f>
        <v>0</v>
      </c>
      <c r="O18" s="284">
        <f t="shared" ref="O18:O28" si="21">H18-N18</f>
        <v>0</v>
      </c>
      <c r="P18" s="81" t="e">
        <f t="shared" si="14"/>
        <v>#DIV/0!</v>
      </c>
      <c r="Q18" s="376"/>
      <c r="R18" s="376"/>
      <c r="S18" s="587"/>
      <c r="T18" s="13" t="e">
        <f>H18-K18=#REF!</f>
        <v>#REF!</v>
      </c>
      <c r="CG18" s="41"/>
      <c r="CJ18" s="40" t="b">
        <f t="shared" si="0"/>
        <v>1</v>
      </c>
      <c r="CT18" s="271">
        <f t="shared" si="1"/>
        <v>0</v>
      </c>
      <c r="CU18" s="25" t="b">
        <f t="shared" si="2"/>
        <v>1</v>
      </c>
    </row>
    <row r="19" spans="1:99" s="15" customFormat="1" x14ac:dyDescent="0.25">
      <c r="A19" s="410"/>
      <c r="B19" s="64" t="s">
        <v>8</v>
      </c>
      <c r="C19" s="52"/>
      <c r="D19" s="284" t="e">
        <f>D25+D31+#REF!+#REF!+#REF!+#REF!+#REF!+#REF!+#REF!</f>
        <v>#REF!</v>
      </c>
      <c r="E19" s="284" t="e">
        <f>E25+E31+#REF!+#REF!+#REF!+#REF!+#REF!+#REF!+#REF!</f>
        <v>#REF!</v>
      </c>
      <c r="F19" s="284" t="e">
        <f>F25+F31+#REF!+#REF!+#REF!+#REF!+#REF!+#REF!+#REF!</f>
        <v>#REF!</v>
      </c>
      <c r="G19" s="284">
        <f t="shared" ref="G19:H19" si="22">G25</f>
        <v>0</v>
      </c>
      <c r="H19" s="284">
        <f t="shared" si="22"/>
        <v>162038.70000000001</v>
      </c>
      <c r="I19" s="284">
        <f t="shared" ref="I19:K19" si="23">I25</f>
        <v>0</v>
      </c>
      <c r="J19" s="79">
        <f>I19/H19</f>
        <v>0</v>
      </c>
      <c r="K19" s="171">
        <f t="shared" si="23"/>
        <v>0</v>
      </c>
      <c r="L19" s="81">
        <f>K19/H19</f>
        <v>0</v>
      </c>
      <c r="M19" s="81" t="e">
        <f>K19/I19</f>
        <v>#DIV/0!</v>
      </c>
      <c r="N19" s="284">
        <f t="shared" ref="N19" si="24">N25</f>
        <v>162038.70000000001</v>
      </c>
      <c r="O19" s="284">
        <f>H19-N19</f>
        <v>0</v>
      </c>
      <c r="P19" s="81">
        <f t="shared" si="14"/>
        <v>1</v>
      </c>
      <c r="Q19" s="376"/>
      <c r="R19" s="376"/>
      <c r="S19" s="587"/>
      <c r="T19" s="13" t="e">
        <f>H19-K19=#REF!</f>
        <v>#REF!</v>
      </c>
      <c r="CG19" s="41"/>
      <c r="CJ19" s="40" t="b">
        <f t="shared" si="0"/>
        <v>1</v>
      </c>
      <c r="CT19" s="271">
        <f t="shared" si="1"/>
        <v>162038.70000000001</v>
      </c>
      <c r="CU19" s="25" t="b">
        <f t="shared" si="2"/>
        <v>1</v>
      </c>
    </row>
    <row r="20" spans="1:99" s="15" customFormat="1" x14ac:dyDescent="0.25">
      <c r="A20" s="410"/>
      <c r="B20" s="64" t="s">
        <v>20</v>
      </c>
      <c r="C20" s="52"/>
      <c r="D20" s="284" t="e">
        <f>D26+D32+#REF!+#REF!+#REF!+#REF!+#REF!+#REF!+#REF!</f>
        <v>#REF!</v>
      </c>
      <c r="E20" s="284" t="e">
        <f>E26+E32+#REF!+#REF!+#REF!+#REF!+#REF!+#REF!+#REF!</f>
        <v>#REF!</v>
      </c>
      <c r="F20" s="284" t="e">
        <f>F26+F32+#REF!+#REF!+#REF!+#REF!+#REF!+#REF!+#REF!</f>
        <v>#REF!</v>
      </c>
      <c r="G20" s="284">
        <f t="shared" ref="G20:H20" si="25">G26</f>
        <v>0</v>
      </c>
      <c r="H20" s="284">
        <f t="shared" si="25"/>
        <v>0</v>
      </c>
      <c r="I20" s="284">
        <f t="shared" ref="I20:K20" si="26">I26</f>
        <v>0</v>
      </c>
      <c r="J20" s="79" t="e">
        <f t="shared" ref="J20:J22" si="27">I20/H20</f>
        <v>#DIV/0!</v>
      </c>
      <c r="K20" s="171">
        <f t="shared" si="26"/>
        <v>0</v>
      </c>
      <c r="L20" s="81" t="e">
        <f t="shared" ref="L20:L22" si="28">K20/H20</f>
        <v>#DIV/0!</v>
      </c>
      <c r="M20" s="81" t="e">
        <f t="shared" ref="M20:M22" si="29">K20/I20</f>
        <v>#DIV/0!</v>
      </c>
      <c r="N20" s="284">
        <f t="shared" ref="N20" si="30">N26</f>
        <v>0</v>
      </c>
      <c r="O20" s="284">
        <f t="shared" si="21"/>
        <v>0</v>
      </c>
      <c r="P20" s="81" t="e">
        <f t="shared" si="14"/>
        <v>#DIV/0!</v>
      </c>
      <c r="Q20" s="376"/>
      <c r="R20" s="376"/>
      <c r="S20" s="587"/>
      <c r="T20" s="13" t="e">
        <f>H20-K20=#REF!</f>
        <v>#REF!</v>
      </c>
      <c r="CG20" s="41"/>
      <c r="CJ20" s="40" t="b">
        <f t="shared" si="0"/>
        <v>1</v>
      </c>
      <c r="CT20" s="271">
        <f t="shared" si="1"/>
        <v>0</v>
      </c>
      <c r="CU20" s="25" t="b">
        <f t="shared" si="2"/>
        <v>1</v>
      </c>
    </row>
    <row r="21" spans="1:99" s="15" customFormat="1" x14ac:dyDescent="0.25">
      <c r="A21" s="410"/>
      <c r="B21" s="64" t="s">
        <v>22</v>
      </c>
      <c r="C21" s="52"/>
      <c r="D21" s="284" t="e">
        <f>D27+D33+#REF!+#REF!+#REF!+#REF!+#REF!</f>
        <v>#REF!</v>
      </c>
      <c r="E21" s="284" t="e">
        <f>E27+E33+#REF!+#REF!+#REF!+#REF!+#REF!</f>
        <v>#REF!</v>
      </c>
      <c r="F21" s="284" t="e">
        <f>F27+F33+#REF!+#REF!+#REF!+#REF!+#REF!</f>
        <v>#REF!</v>
      </c>
      <c r="G21" s="284">
        <f t="shared" ref="G21:H21" si="31">G27</f>
        <v>0</v>
      </c>
      <c r="H21" s="284">
        <f t="shared" si="31"/>
        <v>0</v>
      </c>
      <c r="I21" s="284">
        <f t="shared" ref="I21:K21" si="32">I27</f>
        <v>0</v>
      </c>
      <c r="J21" s="79" t="e">
        <f t="shared" si="27"/>
        <v>#DIV/0!</v>
      </c>
      <c r="K21" s="171">
        <f t="shared" si="32"/>
        <v>0</v>
      </c>
      <c r="L21" s="81" t="e">
        <f t="shared" si="28"/>
        <v>#DIV/0!</v>
      </c>
      <c r="M21" s="81" t="e">
        <f t="shared" si="29"/>
        <v>#DIV/0!</v>
      </c>
      <c r="N21" s="284">
        <f t="shared" ref="N21" si="33">N27</f>
        <v>0</v>
      </c>
      <c r="O21" s="284">
        <f t="shared" si="21"/>
        <v>0</v>
      </c>
      <c r="P21" s="81" t="e">
        <f t="shared" si="14"/>
        <v>#DIV/0!</v>
      </c>
      <c r="Q21" s="376"/>
      <c r="R21" s="376"/>
      <c r="S21" s="587"/>
      <c r="T21" s="13" t="e">
        <f>H21-K21=#REF!</f>
        <v>#REF!</v>
      </c>
      <c r="CG21" s="41"/>
      <c r="CJ21" s="40" t="b">
        <f t="shared" si="0"/>
        <v>1</v>
      </c>
      <c r="CT21" s="271">
        <f t="shared" si="1"/>
        <v>0</v>
      </c>
      <c r="CU21" s="25" t="b">
        <f t="shared" si="2"/>
        <v>1</v>
      </c>
    </row>
    <row r="22" spans="1:99" s="15" customFormat="1" collapsed="1" x14ac:dyDescent="0.25">
      <c r="A22" s="411"/>
      <c r="B22" s="64" t="s">
        <v>11</v>
      </c>
      <c r="C22" s="52"/>
      <c r="D22" s="284" t="e">
        <f>D28+D34+#REF!+#REF!+#REF!+#REF!+#REF!</f>
        <v>#REF!</v>
      </c>
      <c r="E22" s="284" t="e">
        <f>E28+E34+#REF!+#REF!+#REF!+#REF!+#REF!</f>
        <v>#REF!</v>
      </c>
      <c r="F22" s="284" t="e">
        <f>F28+F34+#REF!+#REF!+#REF!+#REF!+#REF!</f>
        <v>#REF!</v>
      </c>
      <c r="G22" s="284">
        <f t="shared" ref="G22:H22" si="34">G28</f>
        <v>0</v>
      </c>
      <c r="H22" s="284">
        <f t="shared" si="34"/>
        <v>0</v>
      </c>
      <c r="I22" s="284">
        <f t="shared" ref="I22:K22" si="35">I28</f>
        <v>0</v>
      </c>
      <c r="J22" s="79" t="e">
        <f t="shared" si="27"/>
        <v>#DIV/0!</v>
      </c>
      <c r="K22" s="171">
        <f t="shared" si="35"/>
        <v>0</v>
      </c>
      <c r="L22" s="81" t="e">
        <f t="shared" si="28"/>
        <v>#DIV/0!</v>
      </c>
      <c r="M22" s="81" t="e">
        <f t="shared" si="29"/>
        <v>#DIV/0!</v>
      </c>
      <c r="N22" s="284">
        <f t="shared" ref="N22" si="36">N28</f>
        <v>0</v>
      </c>
      <c r="O22" s="284">
        <f t="shared" si="21"/>
        <v>0</v>
      </c>
      <c r="P22" s="81" t="e">
        <f t="shared" si="14"/>
        <v>#DIV/0!</v>
      </c>
      <c r="Q22" s="198"/>
      <c r="R22" s="198"/>
      <c r="S22" s="588"/>
      <c r="T22" s="13" t="e">
        <f>H22-K22=#REF!</f>
        <v>#REF!</v>
      </c>
      <c r="CG22" s="41"/>
      <c r="CJ22" s="40" t="b">
        <f t="shared" si="0"/>
        <v>1</v>
      </c>
      <c r="CT22" s="271">
        <f t="shared" si="1"/>
        <v>0</v>
      </c>
      <c r="CU22" s="25" t="b">
        <f t="shared" si="2"/>
        <v>1</v>
      </c>
    </row>
    <row r="23" spans="1:99" s="42" customFormat="1" ht="54.75" customHeight="1" x14ac:dyDescent="0.25">
      <c r="A23" s="430" t="s">
        <v>88</v>
      </c>
      <c r="B23" s="431" t="s">
        <v>31</v>
      </c>
      <c r="C23" s="432" t="s">
        <v>2</v>
      </c>
      <c r="D23" s="433" t="e">
        <f>D24+D25+D26+D27+#REF!+D28</f>
        <v>#REF!</v>
      </c>
      <c r="E23" s="433" t="e">
        <f>E24+E25+E26+E27+#REF!+E28</f>
        <v>#REF!</v>
      </c>
      <c r="F23" s="433" t="e">
        <f>F24+F25+F26+F27+#REF!+F28</f>
        <v>#REF!</v>
      </c>
      <c r="G23" s="433">
        <f>SUM(G24:G28)</f>
        <v>0</v>
      </c>
      <c r="H23" s="433">
        <f t="shared" ref="H23" si="37">SUM(H24:H28)</f>
        <v>162038.70000000001</v>
      </c>
      <c r="I23" s="433">
        <f t="shared" ref="I23:K23" si="38">SUM(I24:I28)</f>
        <v>0</v>
      </c>
      <c r="J23" s="435">
        <f>I23/H23</f>
        <v>0</v>
      </c>
      <c r="K23" s="436">
        <f t="shared" si="38"/>
        <v>0</v>
      </c>
      <c r="L23" s="437">
        <f>K23/H23</f>
        <v>0</v>
      </c>
      <c r="M23" s="363" t="e">
        <f>K23/I23</f>
        <v>#DIV/0!</v>
      </c>
      <c r="N23" s="433">
        <f t="shared" ref="N23" si="39">SUM(N24:N28)</f>
        <v>162038.70000000001</v>
      </c>
      <c r="O23" s="433">
        <f t="shared" si="21"/>
        <v>0</v>
      </c>
      <c r="P23" s="437">
        <f t="shared" si="14"/>
        <v>1</v>
      </c>
      <c r="Q23" s="434"/>
      <c r="R23" s="434"/>
      <c r="S23" s="586"/>
      <c r="T23" s="42" t="e">
        <f>H23-K23=#REF!</f>
        <v>#REF!</v>
      </c>
      <c r="CJ23" s="253" t="b">
        <f t="shared" si="0"/>
        <v>1</v>
      </c>
      <c r="CT23" s="351">
        <f t="shared" si="1"/>
        <v>162038.70000000001</v>
      </c>
      <c r="CU23" s="253" t="b">
        <f t="shared" si="2"/>
        <v>1</v>
      </c>
    </row>
    <row r="24" spans="1:99" s="32" customFormat="1" ht="34.5" customHeight="1" x14ac:dyDescent="0.25">
      <c r="A24" s="131"/>
      <c r="B24" s="297" t="s">
        <v>10</v>
      </c>
      <c r="C24" s="297"/>
      <c r="D24" s="414"/>
      <c r="E24" s="414"/>
      <c r="F24" s="414"/>
      <c r="G24" s="428">
        <f>G30</f>
        <v>0</v>
      </c>
      <c r="H24" s="414">
        <f>H30</f>
        <v>0</v>
      </c>
      <c r="I24" s="414">
        <f>I30</f>
        <v>0</v>
      </c>
      <c r="J24" s="132" t="e">
        <f t="shared" ref="J24" si="40">I24/H24</f>
        <v>#DIV/0!</v>
      </c>
      <c r="K24" s="127">
        <f>K30</f>
        <v>0</v>
      </c>
      <c r="L24" s="132" t="e">
        <f t="shared" ref="L24" si="41">K24/H24</f>
        <v>#DIV/0!</v>
      </c>
      <c r="M24" s="124" t="e">
        <f t="shared" ref="M24" si="42">K24/I24</f>
        <v>#DIV/0!</v>
      </c>
      <c r="N24" s="414">
        <f>N30</f>
        <v>0</v>
      </c>
      <c r="O24" s="414">
        <f t="shared" si="21"/>
        <v>0</v>
      </c>
      <c r="P24" s="132" t="e">
        <f t="shared" si="14"/>
        <v>#DIV/0!</v>
      </c>
      <c r="Q24" s="415"/>
      <c r="R24" s="415"/>
      <c r="S24" s="587"/>
      <c r="T24" s="253" t="e">
        <f>H24-K24=#REF!</f>
        <v>#REF!</v>
      </c>
      <c r="CJ24" s="253" t="b">
        <f t="shared" si="0"/>
        <v>1</v>
      </c>
      <c r="CT24" s="351">
        <f t="shared" si="1"/>
        <v>0</v>
      </c>
      <c r="CU24" s="253" t="b">
        <f t="shared" si="2"/>
        <v>1</v>
      </c>
    </row>
    <row r="25" spans="1:99" s="32" customFormat="1" ht="34.5" customHeight="1" x14ac:dyDescent="0.25">
      <c r="A25" s="131"/>
      <c r="B25" s="297" t="s">
        <v>8</v>
      </c>
      <c r="C25" s="297"/>
      <c r="D25" s="414"/>
      <c r="E25" s="414"/>
      <c r="F25" s="414"/>
      <c r="G25" s="428">
        <f t="shared" ref="G25:H25" si="43">G31</f>
        <v>0</v>
      </c>
      <c r="H25" s="414">
        <f t="shared" si="43"/>
        <v>162038.70000000001</v>
      </c>
      <c r="I25" s="414">
        <f t="shared" ref="I25:K25" si="44">I31</f>
        <v>0</v>
      </c>
      <c r="J25" s="132">
        <f>I25/H25</f>
        <v>0</v>
      </c>
      <c r="K25" s="127">
        <f t="shared" si="44"/>
        <v>0</v>
      </c>
      <c r="L25" s="132">
        <f>K25/H25</f>
        <v>0</v>
      </c>
      <c r="M25" s="124" t="e">
        <f>K25/I25</f>
        <v>#DIV/0!</v>
      </c>
      <c r="N25" s="414">
        <f t="shared" ref="N25" si="45">N31</f>
        <v>162038.70000000001</v>
      </c>
      <c r="O25" s="414">
        <f t="shared" si="21"/>
        <v>0</v>
      </c>
      <c r="P25" s="132">
        <f t="shared" si="14"/>
        <v>1</v>
      </c>
      <c r="Q25" s="415"/>
      <c r="R25" s="415"/>
      <c r="S25" s="587"/>
      <c r="T25" s="253" t="e">
        <f>H25-K25=#REF!</f>
        <v>#REF!</v>
      </c>
      <c r="CJ25" s="253" t="b">
        <f t="shared" si="0"/>
        <v>1</v>
      </c>
      <c r="CT25" s="351">
        <f t="shared" si="1"/>
        <v>162038.70000000001</v>
      </c>
      <c r="CU25" s="253" t="b">
        <f t="shared" si="2"/>
        <v>1</v>
      </c>
    </row>
    <row r="26" spans="1:99" s="32" customFormat="1" ht="34.5" customHeight="1" x14ac:dyDescent="0.25">
      <c r="A26" s="131"/>
      <c r="B26" s="409" t="s">
        <v>19</v>
      </c>
      <c r="C26" s="409"/>
      <c r="D26" s="413"/>
      <c r="E26" s="413"/>
      <c r="F26" s="413"/>
      <c r="G26" s="428">
        <f t="shared" ref="G26:H26" si="46">G32</f>
        <v>0</v>
      </c>
      <c r="H26" s="414">
        <f t="shared" si="46"/>
        <v>0</v>
      </c>
      <c r="I26" s="414">
        <f t="shared" ref="I26:K26" si="47">I32</f>
        <v>0</v>
      </c>
      <c r="J26" s="132" t="e">
        <f t="shared" ref="J26:J28" si="48">I26/H26</f>
        <v>#DIV/0!</v>
      </c>
      <c r="K26" s="127">
        <f t="shared" si="47"/>
        <v>0</v>
      </c>
      <c r="L26" s="132" t="e">
        <f t="shared" ref="L26:L28" si="49">K26/H26</f>
        <v>#DIV/0!</v>
      </c>
      <c r="M26" s="124" t="e">
        <f t="shared" ref="M26:M28" si="50">K26/I26</f>
        <v>#DIV/0!</v>
      </c>
      <c r="N26" s="414">
        <f t="shared" ref="N26" si="51">N32</f>
        <v>0</v>
      </c>
      <c r="O26" s="414">
        <f t="shared" si="21"/>
        <v>0</v>
      </c>
      <c r="P26" s="132" t="e">
        <f t="shared" si="14"/>
        <v>#DIV/0!</v>
      </c>
      <c r="Q26" s="415"/>
      <c r="R26" s="415"/>
      <c r="S26" s="587"/>
      <c r="T26" s="253" t="e">
        <f>H26-K26=#REF!</f>
        <v>#REF!</v>
      </c>
      <c r="CJ26" s="253" t="b">
        <f t="shared" si="0"/>
        <v>1</v>
      </c>
      <c r="CT26" s="351">
        <f t="shared" si="1"/>
        <v>0</v>
      </c>
      <c r="CU26" s="253" t="b">
        <f t="shared" si="2"/>
        <v>1</v>
      </c>
    </row>
    <row r="27" spans="1:99" s="32" customFormat="1" x14ac:dyDescent="0.25">
      <c r="A27" s="131"/>
      <c r="B27" s="409" t="s">
        <v>22</v>
      </c>
      <c r="C27" s="409"/>
      <c r="D27" s="413"/>
      <c r="E27" s="413"/>
      <c r="F27" s="413"/>
      <c r="G27" s="428">
        <f t="shared" ref="G27:I27" si="52">G33</f>
        <v>0</v>
      </c>
      <c r="H27" s="414">
        <f t="shared" si="52"/>
        <v>0</v>
      </c>
      <c r="I27" s="408">
        <f t="shared" si="52"/>
        <v>0</v>
      </c>
      <c r="J27" s="132" t="e">
        <f t="shared" si="48"/>
        <v>#DIV/0!</v>
      </c>
      <c r="K27" s="188"/>
      <c r="L27" s="132" t="e">
        <f t="shared" si="49"/>
        <v>#DIV/0!</v>
      </c>
      <c r="M27" s="124" t="e">
        <f t="shared" si="50"/>
        <v>#DIV/0!</v>
      </c>
      <c r="N27" s="414">
        <f t="shared" ref="N27" si="53">N33</f>
        <v>0</v>
      </c>
      <c r="O27" s="414">
        <f t="shared" si="21"/>
        <v>0</v>
      </c>
      <c r="P27" s="132" t="e">
        <f t="shared" si="14"/>
        <v>#DIV/0!</v>
      </c>
      <c r="Q27" s="415"/>
      <c r="R27" s="415"/>
      <c r="S27" s="587"/>
      <c r="T27" s="253" t="e">
        <f>H27-K27=#REF!</f>
        <v>#REF!</v>
      </c>
      <c r="CJ27" s="253" t="b">
        <f t="shared" si="0"/>
        <v>1</v>
      </c>
      <c r="CT27" s="351">
        <f t="shared" si="1"/>
        <v>0</v>
      </c>
      <c r="CU27" s="253" t="b">
        <f t="shared" si="2"/>
        <v>1</v>
      </c>
    </row>
    <row r="28" spans="1:99" s="32" customFormat="1" ht="38.25" customHeight="1" collapsed="1" x14ac:dyDescent="0.25">
      <c r="A28" s="134"/>
      <c r="B28" s="126" t="s">
        <v>11</v>
      </c>
      <c r="C28" s="409"/>
      <c r="D28" s="413"/>
      <c r="E28" s="413"/>
      <c r="F28" s="293"/>
      <c r="G28" s="428">
        <f t="shared" ref="G28:I28" si="54">G34</f>
        <v>0</v>
      </c>
      <c r="H28" s="414">
        <f t="shared" si="54"/>
        <v>0</v>
      </c>
      <c r="I28" s="408">
        <f t="shared" si="54"/>
        <v>0</v>
      </c>
      <c r="J28" s="132" t="e">
        <f t="shared" si="48"/>
        <v>#DIV/0!</v>
      </c>
      <c r="K28" s="188"/>
      <c r="L28" s="132" t="e">
        <f t="shared" si="49"/>
        <v>#DIV/0!</v>
      </c>
      <c r="M28" s="124" t="e">
        <f t="shared" si="50"/>
        <v>#DIV/0!</v>
      </c>
      <c r="N28" s="414">
        <f t="shared" ref="N28" si="55">N34</f>
        <v>0</v>
      </c>
      <c r="O28" s="414">
        <f t="shared" si="21"/>
        <v>0</v>
      </c>
      <c r="P28" s="132" t="e">
        <f t="shared" si="14"/>
        <v>#DIV/0!</v>
      </c>
      <c r="Q28" s="416"/>
      <c r="R28" s="416"/>
      <c r="S28" s="588"/>
      <c r="T28" s="253" t="e">
        <f>H28-K28=#REF!</f>
        <v>#REF!</v>
      </c>
      <c r="CJ28" s="253" t="b">
        <f t="shared" si="0"/>
        <v>1</v>
      </c>
      <c r="CT28" s="351">
        <f t="shared" si="1"/>
        <v>0</v>
      </c>
      <c r="CU28" s="253" t="b">
        <f t="shared" si="2"/>
        <v>1</v>
      </c>
    </row>
    <row r="29" spans="1:99" s="38" customFormat="1" ht="46.5" x14ac:dyDescent="0.25">
      <c r="A29" s="196" t="s">
        <v>90</v>
      </c>
      <c r="B29" s="482" t="s">
        <v>189</v>
      </c>
      <c r="C29" s="144" t="s">
        <v>17</v>
      </c>
      <c r="D29" s="296">
        <f t="shared" ref="D29:I29" si="56">SUM(D30:D34)</f>
        <v>0</v>
      </c>
      <c r="E29" s="296">
        <f t="shared" si="56"/>
        <v>0</v>
      </c>
      <c r="F29" s="296">
        <f t="shared" si="56"/>
        <v>0</v>
      </c>
      <c r="G29" s="296">
        <f t="shared" si="56"/>
        <v>0</v>
      </c>
      <c r="H29" s="296">
        <f t="shared" si="56"/>
        <v>162038.70000000001</v>
      </c>
      <c r="I29" s="296">
        <f t="shared" si="56"/>
        <v>0</v>
      </c>
      <c r="J29" s="437">
        <f>I29/H29</f>
        <v>0</v>
      </c>
      <c r="K29" s="400">
        <f>SUM(K30:K34)</f>
        <v>0</v>
      </c>
      <c r="L29" s="363">
        <f>K29/H29</f>
        <v>0</v>
      </c>
      <c r="M29" s="363" t="e">
        <f>K29/I29</f>
        <v>#DIV/0!</v>
      </c>
      <c r="N29" s="296">
        <f>SUM(N30:N34)</f>
        <v>162038.70000000001</v>
      </c>
      <c r="O29" s="296">
        <f>H29-N29</f>
        <v>0</v>
      </c>
      <c r="P29" s="155">
        <f t="shared" si="14"/>
        <v>1</v>
      </c>
      <c r="Q29" s="386"/>
      <c r="R29" s="386"/>
      <c r="S29" s="638" t="s">
        <v>460</v>
      </c>
      <c r="T29" s="38" t="e">
        <f>H29-K29=#REF!</f>
        <v>#REF!</v>
      </c>
      <c r="CJ29" s="253" t="b">
        <f t="shared" si="0"/>
        <v>1</v>
      </c>
      <c r="CT29" s="351">
        <f t="shared" si="1"/>
        <v>162038.70000000001</v>
      </c>
      <c r="CU29" s="253" t="b">
        <f t="shared" si="2"/>
        <v>1</v>
      </c>
    </row>
    <row r="30" spans="1:99" s="32" customFormat="1" ht="34.5" customHeight="1" x14ac:dyDescent="0.25">
      <c r="A30" s="199"/>
      <c r="B30" s="452" t="s">
        <v>10</v>
      </c>
      <c r="C30" s="452"/>
      <c r="D30" s="471"/>
      <c r="E30" s="471"/>
      <c r="F30" s="283"/>
      <c r="G30" s="471"/>
      <c r="H30" s="283"/>
      <c r="I30" s="471"/>
      <c r="J30" s="362"/>
      <c r="K30" s="127"/>
      <c r="L30" s="483"/>
      <c r="M30" s="124"/>
      <c r="N30" s="471"/>
      <c r="O30" s="471">
        <f t="shared" ref="O30" si="57">H30-K30</f>
        <v>0</v>
      </c>
      <c r="P30" s="483" t="e">
        <f t="shared" si="14"/>
        <v>#DIV/0!</v>
      </c>
      <c r="Q30" s="370"/>
      <c r="R30" s="370"/>
      <c r="S30" s="639"/>
      <c r="T30" s="253" t="e">
        <f>H30-K30=#REF!</f>
        <v>#REF!</v>
      </c>
      <c r="CG30" s="352"/>
      <c r="CJ30" s="253" t="b">
        <f t="shared" si="0"/>
        <v>1</v>
      </c>
      <c r="CT30" s="351">
        <f t="shared" si="1"/>
        <v>0</v>
      </c>
      <c r="CU30" s="253" t="b">
        <f t="shared" si="2"/>
        <v>1</v>
      </c>
    </row>
    <row r="31" spans="1:99" s="32" customFormat="1" ht="34.5" customHeight="1" x14ac:dyDescent="0.25">
      <c r="A31" s="199"/>
      <c r="B31" s="452" t="s">
        <v>8</v>
      </c>
      <c r="C31" s="452"/>
      <c r="D31" s="471"/>
      <c r="E31" s="471"/>
      <c r="F31" s="471"/>
      <c r="G31" s="471"/>
      <c r="H31" s="471">
        <v>162038.70000000001</v>
      </c>
      <c r="I31" s="471"/>
      <c r="J31" s="132">
        <f t="shared" ref="J31:J34" si="58">I31/H31</f>
        <v>0</v>
      </c>
      <c r="K31" s="127">
        <f>I31</f>
        <v>0</v>
      </c>
      <c r="L31" s="124">
        <f>K31/H31</f>
        <v>0</v>
      </c>
      <c r="M31" s="124" t="e">
        <f t="shared" ref="M31:M34" si="59">K31/I31</f>
        <v>#DIV/0!</v>
      </c>
      <c r="N31" s="471">
        <f>H31</f>
        <v>162038.70000000001</v>
      </c>
      <c r="O31" s="471">
        <f>H31-N31</f>
        <v>0</v>
      </c>
      <c r="P31" s="125">
        <f t="shared" si="14"/>
        <v>1</v>
      </c>
      <c r="Q31" s="376"/>
      <c r="R31" s="376"/>
      <c r="S31" s="639"/>
      <c r="T31" s="253" t="e">
        <f>H31-K31=#REF!</f>
        <v>#REF!</v>
      </c>
      <c r="CG31" s="352">
        <f>K29/H29*100</f>
        <v>0</v>
      </c>
      <c r="CJ31" s="253" t="b">
        <f t="shared" si="0"/>
        <v>1</v>
      </c>
      <c r="CT31" s="351">
        <f t="shared" si="1"/>
        <v>162038.70000000001</v>
      </c>
      <c r="CU31" s="253" t="b">
        <f t="shared" si="2"/>
        <v>1</v>
      </c>
    </row>
    <row r="32" spans="1:99" s="32" customFormat="1" ht="34.5" customHeight="1" x14ac:dyDescent="0.25">
      <c r="A32" s="199"/>
      <c r="B32" s="475" t="s">
        <v>19</v>
      </c>
      <c r="C32" s="475"/>
      <c r="D32" s="470"/>
      <c r="E32" s="470"/>
      <c r="F32" s="470"/>
      <c r="G32" s="470"/>
      <c r="H32" s="470"/>
      <c r="I32" s="470"/>
      <c r="J32" s="484" t="e">
        <f t="shared" si="58"/>
        <v>#DIV/0!</v>
      </c>
      <c r="K32" s="188"/>
      <c r="L32" s="140" t="e">
        <f>K32/H32</f>
        <v>#DIV/0!</v>
      </c>
      <c r="M32" s="140" t="e">
        <f t="shared" si="59"/>
        <v>#DIV/0!</v>
      </c>
      <c r="N32" s="470">
        <f>H32</f>
        <v>0</v>
      </c>
      <c r="O32" s="470">
        <f>H32-N32</f>
        <v>0</v>
      </c>
      <c r="P32" s="140" t="e">
        <f t="shared" si="14"/>
        <v>#DIV/0!</v>
      </c>
      <c r="Q32" s="376"/>
      <c r="R32" s="376"/>
      <c r="S32" s="639"/>
      <c r="T32" s="253" t="e">
        <f>H32-K32=#REF!</f>
        <v>#REF!</v>
      </c>
      <c r="CG32" s="352">
        <f>H31-G31</f>
        <v>162038.70000000001</v>
      </c>
      <c r="CJ32" s="253" t="b">
        <f t="shared" si="0"/>
        <v>1</v>
      </c>
      <c r="CT32" s="351">
        <f t="shared" si="1"/>
        <v>0</v>
      </c>
      <c r="CU32" s="253" t="b">
        <f t="shared" si="2"/>
        <v>1</v>
      </c>
    </row>
    <row r="33" spans="1:99" s="32" customFormat="1" ht="34.5" customHeight="1" x14ac:dyDescent="0.25">
      <c r="A33" s="199"/>
      <c r="B33" s="452" t="s">
        <v>22</v>
      </c>
      <c r="C33" s="452"/>
      <c r="D33" s="471"/>
      <c r="E33" s="471"/>
      <c r="F33" s="471"/>
      <c r="G33" s="471"/>
      <c r="H33" s="471"/>
      <c r="I33" s="472"/>
      <c r="J33" s="132" t="e">
        <f t="shared" si="58"/>
        <v>#DIV/0!</v>
      </c>
      <c r="K33" s="127"/>
      <c r="L33" s="124">
        <v>0</v>
      </c>
      <c r="M33" s="124" t="e">
        <f>K33/I33</f>
        <v>#DIV/0!</v>
      </c>
      <c r="N33" s="471">
        <v>0</v>
      </c>
      <c r="O33" s="471">
        <f>H33-N33</f>
        <v>0</v>
      </c>
      <c r="P33" s="124" t="e">
        <f t="shared" si="14"/>
        <v>#DIV/0!</v>
      </c>
      <c r="Q33" s="376"/>
      <c r="R33" s="376"/>
      <c r="S33" s="639"/>
      <c r="T33" s="253" t="e">
        <f>H33-K33=#REF!</f>
        <v>#REF!</v>
      </c>
      <c r="CJ33" s="253" t="b">
        <f t="shared" si="0"/>
        <v>1</v>
      </c>
      <c r="CT33" s="351">
        <f t="shared" si="1"/>
        <v>0</v>
      </c>
      <c r="CU33" s="253" t="b">
        <f t="shared" si="2"/>
        <v>1</v>
      </c>
    </row>
    <row r="34" spans="1:99" s="32" customFormat="1" ht="34.5" customHeight="1" collapsed="1" x14ac:dyDescent="0.25">
      <c r="A34" s="200"/>
      <c r="B34" s="452" t="s">
        <v>11</v>
      </c>
      <c r="C34" s="452"/>
      <c r="D34" s="471"/>
      <c r="E34" s="471"/>
      <c r="F34" s="283"/>
      <c r="G34" s="471"/>
      <c r="H34" s="283"/>
      <c r="I34" s="471"/>
      <c r="J34" s="132" t="e">
        <f t="shared" si="58"/>
        <v>#DIV/0!</v>
      </c>
      <c r="K34" s="127"/>
      <c r="L34" s="124" t="e">
        <f t="shared" ref="L34" si="60">K34/H34</f>
        <v>#DIV/0!</v>
      </c>
      <c r="M34" s="124" t="e">
        <f t="shared" si="59"/>
        <v>#DIV/0!</v>
      </c>
      <c r="N34" s="471"/>
      <c r="O34" s="471">
        <f t="shared" ref="O34" si="61">H34-N34</f>
        <v>0</v>
      </c>
      <c r="P34" s="124" t="e">
        <f t="shared" si="14"/>
        <v>#DIV/0!</v>
      </c>
      <c r="Q34" s="198"/>
      <c r="R34" s="198"/>
      <c r="S34" s="640"/>
      <c r="T34" s="253" t="e">
        <f>H34-K34=#REF!</f>
        <v>#REF!</v>
      </c>
      <c r="CJ34" s="253" t="b">
        <f t="shared" si="0"/>
        <v>1</v>
      </c>
      <c r="CT34" s="351">
        <f t="shared" si="1"/>
        <v>0</v>
      </c>
      <c r="CU34" s="253" t="b">
        <f t="shared" si="2"/>
        <v>1</v>
      </c>
    </row>
    <row r="35" spans="1:99" s="37" customFormat="1" ht="112.5" x14ac:dyDescent="0.35">
      <c r="A35" s="228" t="s">
        <v>23</v>
      </c>
      <c r="B35" s="229" t="s">
        <v>315</v>
      </c>
      <c r="C35" s="76" t="s">
        <v>9</v>
      </c>
      <c r="D35" s="27" t="e">
        <f>SUM(D36:D40)</f>
        <v>#REF!</v>
      </c>
      <c r="E35" s="27" t="e">
        <f>SUM(E36:E40)</f>
        <v>#REF!</v>
      </c>
      <c r="F35" s="27" t="e">
        <f>SUM(F36:F40)</f>
        <v>#REF!</v>
      </c>
      <c r="G35" s="27">
        <f>SUM(G36:G40)</f>
        <v>8362444.0300000003</v>
      </c>
      <c r="H35" s="27">
        <f t="shared" ref="H35:K35" si="62">SUM(H36:H40)</f>
        <v>8362444.0300000003</v>
      </c>
      <c r="I35" s="27">
        <f t="shared" si="62"/>
        <v>787721.36</v>
      </c>
      <c r="J35" s="230">
        <f>I35/H35</f>
        <v>0.09</v>
      </c>
      <c r="K35" s="27">
        <f t="shared" si="62"/>
        <v>729269.16</v>
      </c>
      <c r="L35" s="231">
        <f>K35/H35</f>
        <v>0.09</v>
      </c>
      <c r="M35" s="231">
        <f>K35/I35</f>
        <v>0.93</v>
      </c>
      <c r="N35" s="285">
        <f t="shared" ref="N35" si="63">SUM(N36:N40)</f>
        <v>8362419.7199999997</v>
      </c>
      <c r="O35" s="285">
        <f>SUM(O36:O40)</f>
        <v>24.31</v>
      </c>
      <c r="P35" s="231">
        <f t="shared" si="14"/>
        <v>1</v>
      </c>
      <c r="Q35" s="374"/>
      <c r="R35" s="374"/>
      <c r="S35" s="485" t="s">
        <v>302</v>
      </c>
      <c r="CG35" s="142">
        <f t="shared" ref="CG35:CG40" si="64">G35-H35</f>
        <v>0</v>
      </c>
      <c r="CJ35" s="40" t="b">
        <f t="shared" si="0"/>
        <v>1</v>
      </c>
      <c r="CT35" s="271">
        <f t="shared" si="1"/>
        <v>8362444.0300000003</v>
      </c>
      <c r="CU35" s="25" t="b">
        <f t="shared" si="2"/>
        <v>1</v>
      </c>
    </row>
    <row r="36" spans="1:99" s="37" customFormat="1" ht="42" customHeight="1" x14ac:dyDescent="0.35">
      <c r="A36" s="232"/>
      <c r="B36" s="233" t="s">
        <v>10</v>
      </c>
      <c r="C36" s="234"/>
      <c r="D36" s="86"/>
      <c r="E36" s="86"/>
      <c r="F36" s="86"/>
      <c r="G36" s="292">
        <f>G42+G114</f>
        <v>0</v>
      </c>
      <c r="H36" s="394">
        <f t="shared" ref="H36:I36" si="65">H42+H114</f>
        <v>0</v>
      </c>
      <c r="I36" s="394">
        <f t="shared" si="65"/>
        <v>0</v>
      </c>
      <c r="J36" s="89" t="e">
        <f>I36/H36</f>
        <v>#DIV/0!</v>
      </c>
      <c r="K36" s="394">
        <f t="shared" ref="K36" si="66">K42+K114</f>
        <v>0</v>
      </c>
      <c r="L36" s="241" t="e">
        <f>K36/H36</f>
        <v>#DIV/0!</v>
      </c>
      <c r="M36" s="241" t="e">
        <f t="shared" ref="M36:M40" si="67">K36/I36</f>
        <v>#DIV/0!</v>
      </c>
      <c r="N36" s="394">
        <f t="shared" ref="N36:O40" si="68">N42+N114</f>
        <v>0</v>
      </c>
      <c r="O36" s="394">
        <f t="shared" si="68"/>
        <v>0</v>
      </c>
      <c r="P36" s="241" t="e">
        <f t="shared" si="14"/>
        <v>#DIV/0!</v>
      </c>
      <c r="Q36" s="373"/>
      <c r="R36" s="373"/>
      <c r="S36" s="635"/>
      <c r="CG36" s="142">
        <f t="shared" si="64"/>
        <v>0</v>
      </c>
      <c r="CJ36" s="40" t="b">
        <f t="shared" si="0"/>
        <v>1</v>
      </c>
      <c r="CT36" s="271">
        <f t="shared" si="1"/>
        <v>0</v>
      </c>
      <c r="CU36" s="25" t="b">
        <f t="shared" si="2"/>
        <v>1</v>
      </c>
    </row>
    <row r="37" spans="1:99" s="37" customFormat="1" ht="42" customHeight="1" x14ac:dyDescent="0.35">
      <c r="A37" s="236"/>
      <c r="B37" s="237" t="s">
        <v>8</v>
      </c>
      <c r="C37" s="238"/>
      <c r="D37" s="239" t="e">
        <f t="shared" ref="D37:F38" si="69">D43</f>
        <v>#REF!</v>
      </c>
      <c r="E37" s="239" t="e">
        <f t="shared" si="69"/>
        <v>#REF!</v>
      </c>
      <c r="F37" s="239" t="e">
        <f t="shared" si="69"/>
        <v>#REF!</v>
      </c>
      <c r="G37" s="292">
        <f t="shared" ref="G37:I37" si="70">G43+G115</f>
        <v>8340663.5</v>
      </c>
      <c r="H37" s="292">
        <f t="shared" si="70"/>
        <v>8340663.5</v>
      </c>
      <c r="I37" s="292">
        <f t="shared" si="70"/>
        <v>786588</v>
      </c>
      <c r="J37" s="87">
        <f t="shared" ref="J37:J40" si="71">I37/H37</f>
        <v>0.09</v>
      </c>
      <c r="K37" s="292">
        <f t="shared" ref="K37" si="72">K43+K115</f>
        <v>728135.8</v>
      </c>
      <c r="L37" s="235">
        <f t="shared" ref="L37:L40" si="73">K37/H37</f>
        <v>0.09</v>
      </c>
      <c r="M37" s="235">
        <f t="shared" si="67"/>
        <v>0.93</v>
      </c>
      <c r="N37" s="292">
        <f t="shared" si="68"/>
        <v>8340639.1900000004</v>
      </c>
      <c r="O37" s="292">
        <f t="shared" si="68"/>
        <v>24.31</v>
      </c>
      <c r="P37" s="235">
        <f t="shared" si="14"/>
        <v>1</v>
      </c>
      <c r="Q37" s="373"/>
      <c r="R37" s="373"/>
      <c r="S37" s="635"/>
      <c r="CG37" s="142">
        <f t="shared" si="64"/>
        <v>0</v>
      </c>
      <c r="CJ37" s="40" t="b">
        <f t="shared" si="0"/>
        <v>1</v>
      </c>
      <c r="CT37" s="271">
        <f t="shared" si="1"/>
        <v>8340663.5</v>
      </c>
      <c r="CU37" s="25" t="b">
        <f t="shared" si="2"/>
        <v>1</v>
      </c>
    </row>
    <row r="38" spans="1:99" s="37" customFormat="1" ht="42" customHeight="1" x14ac:dyDescent="0.35">
      <c r="A38" s="236"/>
      <c r="B38" s="233" t="s">
        <v>19</v>
      </c>
      <c r="C38" s="234"/>
      <c r="D38" s="86" t="e">
        <f t="shared" si="69"/>
        <v>#REF!</v>
      </c>
      <c r="E38" s="86" t="e">
        <f t="shared" si="69"/>
        <v>#REF!</v>
      </c>
      <c r="F38" s="86" t="e">
        <f t="shared" si="69"/>
        <v>#REF!</v>
      </c>
      <c r="G38" s="292">
        <f>G44+G116</f>
        <v>10741.77</v>
      </c>
      <c r="H38" s="292">
        <f t="shared" ref="H38:I38" si="74">H44+H116</f>
        <v>10741.77</v>
      </c>
      <c r="I38" s="292">
        <f t="shared" si="74"/>
        <v>1133.3599999999999</v>
      </c>
      <c r="J38" s="87">
        <f t="shared" si="71"/>
        <v>0.11</v>
      </c>
      <c r="K38" s="292">
        <f t="shared" ref="K38" si="75">K44+K116</f>
        <v>1133.3599999999999</v>
      </c>
      <c r="L38" s="235">
        <f t="shared" si="73"/>
        <v>0.11</v>
      </c>
      <c r="M38" s="235">
        <f t="shared" si="67"/>
        <v>1</v>
      </c>
      <c r="N38" s="292">
        <f t="shared" si="68"/>
        <v>10741.77</v>
      </c>
      <c r="O38" s="292">
        <f t="shared" si="68"/>
        <v>0</v>
      </c>
      <c r="P38" s="235">
        <f t="shared" si="14"/>
        <v>1</v>
      </c>
      <c r="Q38" s="373"/>
      <c r="R38" s="373"/>
      <c r="S38" s="635"/>
      <c r="CG38" s="142">
        <f t="shared" si="64"/>
        <v>0</v>
      </c>
      <c r="CJ38" s="40" t="b">
        <f t="shared" si="0"/>
        <v>1</v>
      </c>
      <c r="CT38" s="271">
        <f t="shared" si="1"/>
        <v>10741.77</v>
      </c>
      <c r="CU38" s="25" t="b">
        <f t="shared" si="2"/>
        <v>1</v>
      </c>
    </row>
    <row r="39" spans="1:99" s="37" customFormat="1" ht="42" customHeight="1" x14ac:dyDescent="0.35">
      <c r="A39" s="236"/>
      <c r="B39" s="233" t="s">
        <v>22</v>
      </c>
      <c r="C39" s="234"/>
      <c r="D39" s="86"/>
      <c r="E39" s="86"/>
      <c r="F39" s="86"/>
      <c r="G39" s="292">
        <f t="shared" ref="G39:I39" si="76">G45+G117</f>
        <v>11038.76</v>
      </c>
      <c r="H39" s="292">
        <f t="shared" si="76"/>
        <v>11038.76</v>
      </c>
      <c r="I39" s="292">
        <f t="shared" si="76"/>
        <v>0</v>
      </c>
      <c r="J39" s="87">
        <f t="shared" si="71"/>
        <v>0</v>
      </c>
      <c r="K39" s="292">
        <f t="shared" ref="K39" si="77">K45+K117</f>
        <v>0</v>
      </c>
      <c r="L39" s="235">
        <f t="shared" si="73"/>
        <v>0</v>
      </c>
      <c r="M39" s="241" t="e">
        <f t="shared" si="67"/>
        <v>#DIV/0!</v>
      </c>
      <c r="N39" s="292">
        <f t="shared" si="68"/>
        <v>11038.76</v>
      </c>
      <c r="O39" s="292">
        <f t="shared" si="68"/>
        <v>0</v>
      </c>
      <c r="P39" s="235">
        <f t="shared" si="14"/>
        <v>1</v>
      </c>
      <c r="Q39" s="373"/>
      <c r="R39" s="373"/>
      <c r="S39" s="635"/>
      <c r="CG39" s="142">
        <f t="shared" si="64"/>
        <v>0</v>
      </c>
      <c r="CJ39" s="40" t="b">
        <f t="shared" si="0"/>
        <v>1</v>
      </c>
      <c r="CT39" s="271">
        <f t="shared" si="1"/>
        <v>11038.76</v>
      </c>
      <c r="CU39" s="25" t="b">
        <f t="shared" si="2"/>
        <v>1</v>
      </c>
    </row>
    <row r="40" spans="1:99" s="37" customFormat="1" ht="42" customHeight="1" x14ac:dyDescent="0.35">
      <c r="A40" s="240"/>
      <c r="B40" s="233" t="s">
        <v>11</v>
      </c>
      <c r="C40" s="234"/>
      <c r="D40" s="86"/>
      <c r="E40" s="86"/>
      <c r="F40" s="86"/>
      <c r="G40" s="292">
        <f t="shared" ref="G40:I40" si="78">G46+G118</f>
        <v>0</v>
      </c>
      <c r="H40" s="292">
        <f t="shared" si="78"/>
        <v>0</v>
      </c>
      <c r="I40" s="292">
        <f t="shared" si="78"/>
        <v>0</v>
      </c>
      <c r="J40" s="89" t="e">
        <f t="shared" si="71"/>
        <v>#DIV/0!</v>
      </c>
      <c r="K40" s="292">
        <f t="shared" ref="K40" si="79">K46+K118</f>
        <v>0</v>
      </c>
      <c r="L40" s="241" t="e">
        <f t="shared" si="73"/>
        <v>#DIV/0!</v>
      </c>
      <c r="M40" s="241" t="e">
        <f t="shared" si="67"/>
        <v>#DIV/0!</v>
      </c>
      <c r="N40" s="292">
        <f t="shared" si="68"/>
        <v>0</v>
      </c>
      <c r="O40" s="292">
        <f t="shared" si="68"/>
        <v>0</v>
      </c>
      <c r="P40" s="241" t="e">
        <f t="shared" si="14"/>
        <v>#DIV/0!</v>
      </c>
      <c r="Q40" s="365"/>
      <c r="R40" s="365"/>
      <c r="S40" s="636"/>
      <c r="CG40" s="142">
        <f t="shared" si="64"/>
        <v>0</v>
      </c>
      <c r="CJ40" s="40" t="b">
        <f t="shared" si="0"/>
        <v>1</v>
      </c>
      <c r="CT40" s="271">
        <f t="shared" si="1"/>
        <v>0</v>
      </c>
      <c r="CU40" s="25" t="b">
        <f t="shared" si="2"/>
        <v>1</v>
      </c>
    </row>
    <row r="41" spans="1:99" s="93" customFormat="1" ht="46.5" x14ac:dyDescent="0.35">
      <c r="A41" s="128" t="s">
        <v>24</v>
      </c>
      <c r="B41" s="139" t="s">
        <v>70</v>
      </c>
      <c r="C41" s="120" t="s">
        <v>2</v>
      </c>
      <c r="D41" s="288" t="e">
        <f t="shared" ref="D41:I41" si="80">SUM(D42:D46)</f>
        <v>#REF!</v>
      </c>
      <c r="E41" s="288" t="e">
        <f t="shared" si="80"/>
        <v>#REF!</v>
      </c>
      <c r="F41" s="288" t="e">
        <f t="shared" si="80"/>
        <v>#REF!</v>
      </c>
      <c r="G41" s="288">
        <f t="shared" si="80"/>
        <v>8351702.2599999998</v>
      </c>
      <c r="H41" s="288">
        <f t="shared" si="80"/>
        <v>8351702.2599999998</v>
      </c>
      <c r="I41" s="288">
        <f t="shared" si="80"/>
        <v>786588</v>
      </c>
      <c r="J41" s="129">
        <f>I41/H41</f>
        <v>0.09</v>
      </c>
      <c r="K41" s="288">
        <f>SUM(K42:K46)</f>
        <v>728135.8</v>
      </c>
      <c r="L41" s="121">
        <f>K41/H41</f>
        <v>0.09</v>
      </c>
      <c r="M41" s="121">
        <f>K41/I41</f>
        <v>0.93</v>
      </c>
      <c r="N41" s="288">
        <f t="shared" ref="N41" si="81">SUM(N42:N46)</f>
        <v>8351677.9500000002</v>
      </c>
      <c r="O41" s="288">
        <f>H41-N41</f>
        <v>24.31</v>
      </c>
      <c r="P41" s="121">
        <f t="shared" si="14"/>
        <v>1</v>
      </c>
      <c r="Q41" s="121"/>
      <c r="R41" s="121"/>
      <c r="S41" s="633"/>
      <c r="CJ41" s="40" t="b">
        <f t="shared" si="0"/>
        <v>1</v>
      </c>
      <c r="CK41" s="93">
        <v>780942.79</v>
      </c>
      <c r="CT41" s="271">
        <f t="shared" si="1"/>
        <v>8351702.2599999998</v>
      </c>
      <c r="CU41" s="25" t="b">
        <f t="shared" si="2"/>
        <v>1</v>
      </c>
    </row>
    <row r="42" spans="1:99" s="35" customFormat="1" x14ac:dyDescent="0.35">
      <c r="A42" s="131"/>
      <c r="B42" s="452" t="s">
        <v>10</v>
      </c>
      <c r="C42" s="452"/>
      <c r="D42" s="471" t="e">
        <f>#REF!</f>
        <v>#REF!</v>
      </c>
      <c r="E42" s="471" t="e">
        <f>#REF!</f>
        <v>#REF!</v>
      </c>
      <c r="F42" s="471" t="e">
        <f>#REF!</f>
        <v>#REF!</v>
      </c>
      <c r="G42" s="471">
        <f>G48+G54+G60+G66+G72+G78+G84+G90+G96</f>
        <v>0</v>
      </c>
      <c r="H42" s="471">
        <f t="shared" ref="H42:I42" si="82">H48+H54+H60+H66+H72+H78+H84+H90+H96</f>
        <v>0</v>
      </c>
      <c r="I42" s="471">
        <f t="shared" si="82"/>
        <v>0</v>
      </c>
      <c r="J42" s="132" t="e">
        <f t="shared" ref="J42:J46" si="83">I42/H42</f>
        <v>#DIV/0!</v>
      </c>
      <c r="K42" s="471">
        <f t="shared" ref="K42" si="84">K48+K54+K60+K66+K72+K78+K84+K90+K96</f>
        <v>0</v>
      </c>
      <c r="L42" s="124" t="e">
        <f t="shared" ref="L42:L46" si="85">K42/H42</f>
        <v>#DIV/0!</v>
      </c>
      <c r="M42" s="124" t="e">
        <f t="shared" ref="M42:M113" si="86">K42/I42</f>
        <v>#DIV/0!</v>
      </c>
      <c r="N42" s="471">
        <f>N48+N54+N60+N66+N72+N78+N84+N90+N96</f>
        <v>0</v>
      </c>
      <c r="O42" s="471">
        <f>O48+O54+O60+O66+O72+O78+O84+O90+O96</f>
        <v>0</v>
      </c>
      <c r="P42" s="124" t="e">
        <f t="shared" si="14"/>
        <v>#DIV/0!</v>
      </c>
      <c r="Q42" s="124"/>
      <c r="R42" s="124"/>
      <c r="S42" s="634"/>
      <c r="CJ42" s="40" t="b">
        <f t="shared" si="0"/>
        <v>1</v>
      </c>
      <c r="CK42" s="163">
        <f>CK41-K41</f>
        <v>52806.99</v>
      </c>
      <c r="CT42" s="271">
        <f t="shared" si="1"/>
        <v>0</v>
      </c>
      <c r="CU42" s="25" t="b">
        <f t="shared" si="2"/>
        <v>1</v>
      </c>
    </row>
    <row r="43" spans="1:99" s="35" customFormat="1" x14ac:dyDescent="0.35">
      <c r="A43" s="131"/>
      <c r="B43" s="452" t="s">
        <v>8</v>
      </c>
      <c r="C43" s="452"/>
      <c r="D43" s="471" t="e">
        <f>#REF!</f>
        <v>#REF!</v>
      </c>
      <c r="E43" s="471" t="e">
        <f>#REF!</f>
        <v>#REF!</v>
      </c>
      <c r="F43" s="471" t="e">
        <f>#REF!</f>
        <v>#REF!</v>
      </c>
      <c r="G43" s="471">
        <f t="shared" ref="G43:I43" si="87">G49+G55+G61+G67+G73+G79+G85+G91+G97</f>
        <v>8340663.5</v>
      </c>
      <c r="H43" s="471">
        <f t="shared" si="87"/>
        <v>8340663.5</v>
      </c>
      <c r="I43" s="471">
        <f t="shared" si="87"/>
        <v>786588</v>
      </c>
      <c r="J43" s="133">
        <f t="shared" si="83"/>
        <v>0.09</v>
      </c>
      <c r="K43" s="471">
        <f t="shared" ref="K43" si="88">K49+K55+K61+K67+K73+K79+K85+K91+K97</f>
        <v>728135.8</v>
      </c>
      <c r="L43" s="125">
        <f t="shared" si="85"/>
        <v>0.09</v>
      </c>
      <c r="M43" s="125">
        <f t="shared" si="86"/>
        <v>0.93</v>
      </c>
      <c r="N43" s="471">
        <f t="shared" ref="N43:O43" si="89">N49+N55+N61+N67+N73+N79+N85+N91+N97</f>
        <v>8340639.1900000004</v>
      </c>
      <c r="O43" s="471">
        <f t="shared" si="89"/>
        <v>24.31</v>
      </c>
      <c r="P43" s="361">
        <f t="shared" si="14"/>
        <v>1</v>
      </c>
      <c r="Q43" s="361"/>
      <c r="R43" s="361"/>
      <c r="S43" s="634"/>
      <c r="CJ43" s="40" t="b">
        <f t="shared" ref="CJ43:CJ74" si="90">N43+O43=H43</f>
        <v>1</v>
      </c>
      <c r="CT43" s="271">
        <f t="shared" si="1"/>
        <v>8340663.5</v>
      </c>
      <c r="CU43" s="25" t="b">
        <f t="shared" si="2"/>
        <v>1</v>
      </c>
    </row>
    <row r="44" spans="1:99" s="35" customFormat="1" x14ac:dyDescent="0.35">
      <c r="A44" s="131"/>
      <c r="B44" s="452" t="s">
        <v>19</v>
      </c>
      <c r="C44" s="452"/>
      <c r="D44" s="471" t="e">
        <f>#REF!</f>
        <v>#REF!</v>
      </c>
      <c r="E44" s="471" t="e">
        <f>#REF!</f>
        <v>#REF!</v>
      </c>
      <c r="F44" s="471" t="e">
        <f>#REF!</f>
        <v>#REF!</v>
      </c>
      <c r="G44" s="471">
        <f t="shared" ref="G44:I44" si="91">G50+G56+G62+G68+G74+G80+G86+G92+G98</f>
        <v>0</v>
      </c>
      <c r="H44" s="471">
        <f t="shared" si="91"/>
        <v>0</v>
      </c>
      <c r="I44" s="471">
        <f t="shared" si="91"/>
        <v>0</v>
      </c>
      <c r="J44" s="132" t="e">
        <f t="shared" si="83"/>
        <v>#DIV/0!</v>
      </c>
      <c r="K44" s="127">
        <f t="shared" ref="K44" si="92">K50+K56+K62+K68+K74+K80+K86+K92+K98</f>
        <v>0</v>
      </c>
      <c r="L44" s="124" t="e">
        <f t="shared" si="85"/>
        <v>#DIV/0!</v>
      </c>
      <c r="M44" s="124" t="e">
        <f t="shared" si="86"/>
        <v>#DIV/0!</v>
      </c>
      <c r="N44" s="471">
        <f t="shared" ref="N44:O44" si="93">N50+N56+N62+N68+N74+N80+N86+N92+N98</f>
        <v>0</v>
      </c>
      <c r="O44" s="471">
        <f t="shared" si="93"/>
        <v>0</v>
      </c>
      <c r="P44" s="124" t="e">
        <f t="shared" si="14"/>
        <v>#DIV/0!</v>
      </c>
      <c r="Q44" s="124"/>
      <c r="R44" s="124"/>
      <c r="S44" s="634"/>
      <c r="CJ44" s="40" t="b">
        <f t="shared" si="90"/>
        <v>1</v>
      </c>
      <c r="CT44" s="271">
        <f t="shared" si="1"/>
        <v>0</v>
      </c>
      <c r="CU44" s="25" t="b">
        <f t="shared" si="2"/>
        <v>1</v>
      </c>
    </row>
    <row r="45" spans="1:99" s="35" customFormat="1" x14ac:dyDescent="0.35">
      <c r="A45" s="131"/>
      <c r="B45" s="475" t="s">
        <v>22</v>
      </c>
      <c r="C45" s="475"/>
      <c r="D45" s="471" t="e">
        <f>#REF!</f>
        <v>#REF!</v>
      </c>
      <c r="E45" s="471" t="e">
        <f>#REF!</f>
        <v>#REF!</v>
      </c>
      <c r="F45" s="471" t="e">
        <f>#REF!</f>
        <v>#REF!</v>
      </c>
      <c r="G45" s="471">
        <f t="shared" ref="G45:I45" si="94">G51+G57+G63+G69+G75+G81+G87+G93+G99</f>
        <v>11038.76</v>
      </c>
      <c r="H45" s="471">
        <f t="shared" si="94"/>
        <v>11038.76</v>
      </c>
      <c r="I45" s="471">
        <f t="shared" si="94"/>
        <v>0</v>
      </c>
      <c r="J45" s="133">
        <f t="shared" si="83"/>
        <v>0</v>
      </c>
      <c r="K45" s="471">
        <f t="shared" ref="K45" si="95">K51+K57+K63+K69+K75+K81+K87+K93+K99</f>
        <v>0</v>
      </c>
      <c r="L45" s="125">
        <f t="shared" si="85"/>
        <v>0</v>
      </c>
      <c r="M45" s="124" t="e">
        <f t="shared" si="86"/>
        <v>#DIV/0!</v>
      </c>
      <c r="N45" s="471">
        <f t="shared" ref="N45:O45" si="96">N51+N57+N63+N69+N75+N81+N87+N93+N99</f>
        <v>11038.76</v>
      </c>
      <c r="O45" s="471">
        <f t="shared" si="96"/>
        <v>0</v>
      </c>
      <c r="P45" s="125">
        <f t="shared" si="14"/>
        <v>1</v>
      </c>
      <c r="Q45" s="125"/>
      <c r="R45" s="125"/>
      <c r="S45" s="634"/>
      <c r="CJ45" s="40" t="b">
        <f t="shared" si="90"/>
        <v>1</v>
      </c>
      <c r="CT45" s="271">
        <f t="shared" si="1"/>
        <v>11038.76</v>
      </c>
      <c r="CU45" s="25" t="b">
        <f t="shared" si="2"/>
        <v>1</v>
      </c>
    </row>
    <row r="46" spans="1:99" s="35" customFormat="1" x14ac:dyDescent="0.35">
      <c r="A46" s="134"/>
      <c r="B46" s="452" t="s">
        <v>11</v>
      </c>
      <c r="C46" s="452"/>
      <c r="D46" s="471" t="e">
        <f>#REF!</f>
        <v>#REF!</v>
      </c>
      <c r="E46" s="471" t="e">
        <f>#REF!</f>
        <v>#REF!</v>
      </c>
      <c r="F46" s="471" t="e">
        <f>#REF!</f>
        <v>#REF!</v>
      </c>
      <c r="G46" s="471">
        <f t="shared" ref="G46:I46" si="97">G52+G58+G64+G70+G76+G82+G88+G94+G100</f>
        <v>0</v>
      </c>
      <c r="H46" s="471">
        <f t="shared" si="97"/>
        <v>0</v>
      </c>
      <c r="I46" s="471">
        <f t="shared" si="97"/>
        <v>0</v>
      </c>
      <c r="J46" s="132" t="e">
        <f t="shared" si="83"/>
        <v>#DIV/0!</v>
      </c>
      <c r="K46" s="471">
        <f t="shared" ref="K46" si="98">K52+K58+K64+K70+K76+K82+K88+K94+K100</f>
        <v>0</v>
      </c>
      <c r="L46" s="124" t="e">
        <f t="shared" si="85"/>
        <v>#DIV/0!</v>
      </c>
      <c r="M46" s="124" t="e">
        <f t="shared" si="86"/>
        <v>#DIV/0!</v>
      </c>
      <c r="N46" s="471">
        <f t="shared" ref="N46:O46" si="99">N52+N58+N64+N70+N76+N82+N88+N94+N100</f>
        <v>0</v>
      </c>
      <c r="O46" s="471">
        <f t="shared" si="99"/>
        <v>0</v>
      </c>
      <c r="P46" s="124" t="e">
        <f t="shared" si="14"/>
        <v>#DIV/0!</v>
      </c>
      <c r="Q46" s="124"/>
      <c r="R46" s="124"/>
      <c r="S46" s="634"/>
      <c r="CJ46" s="40" t="b">
        <f t="shared" si="90"/>
        <v>1</v>
      </c>
      <c r="CT46" s="271">
        <f t="shared" si="1"/>
        <v>0</v>
      </c>
      <c r="CU46" s="25" t="b">
        <f t="shared" si="2"/>
        <v>1</v>
      </c>
    </row>
    <row r="47" spans="1:99" ht="69.75" x14ac:dyDescent="0.35">
      <c r="A47" s="135" t="s">
        <v>32</v>
      </c>
      <c r="B47" s="122" t="s">
        <v>284</v>
      </c>
      <c r="C47" s="158" t="s">
        <v>17</v>
      </c>
      <c r="D47" s="286">
        <f t="shared" ref="D47:I47" si="100">SUM(D48:D52)</f>
        <v>0</v>
      </c>
      <c r="E47" s="286">
        <f t="shared" si="100"/>
        <v>0</v>
      </c>
      <c r="F47" s="286">
        <f t="shared" si="100"/>
        <v>0</v>
      </c>
      <c r="G47" s="286">
        <f>SUM(G48:G52)</f>
        <v>59464.94</v>
      </c>
      <c r="H47" s="286">
        <f t="shared" si="100"/>
        <v>59464.94</v>
      </c>
      <c r="I47" s="286">
        <f t="shared" si="100"/>
        <v>0</v>
      </c>
      <c r="J47" s="281">
        <f>I47/H47</f>
        <v>0</v>
      </c>
      <c r="K47" s="282">
        <f>SUM(K48:K52)</f>
        <v>0</v>
      </c>
      <c r="L47" s="177">
        <f>K47/H47</f>
        <v>0</v>
      </c>
      <c r="M47" s="281" t="e">
        <f>K47/I47</f>
        <v>#DIV/0!</v>
      </c>
      <c r="N47" s="286">
        <f>SUM(N48:N52)</f>
        <v>59464.94</v>
      </c>
      <c r="O47" s="286">
        <f t="shared" ref="O47:O82" si="101">H47-N47</f>
        <v>0</v>
      </c>
      <c r="P47" s="123">
        <f t="shared" si="14"/>
        <v>1</v>
      </c>
      <c r="Q47" s="123"/>
      <c r="R47" s="123"/>
      <c r="S47" s="657" t="s">
        <v>480</v>
      </c>
      <c r="CG47" s="5"/>
      <c r="CJ47" s="313" t="b">
        <f t="shared" si="90"/>
        <v>1</v>
      </c>
      <c r="CT47" s="314">
        <f t="shared" si="1"/>
        <v>59464.94</v>
      </c>
      <c r="CU47" s="313" t="b">
        <f t="shared" si="2"/>
        <v>1</v>
      </c>
    </row>
    <row r="48" spans="1:99" ht="40.5" customHeight="1" x14ac:dyDescent="0.35">
      <c r="A48" s="136"/>
      <c r="B48" s="156" t="s">
        <v>10</v>
      </c>
      <c r="C48" s="156"/>
      <c r="D48" s="287"/>
      <c r="E48" s="287"/>
      <c r="F48" s="287"/>
      <c r="G48" s="287"/>
      <c r="H48" s="449"/>
      <c r="I48" s="287"/>
      <c r="J48" s="204" t="e">
        <f t="shared" ref="J48:J52" si="102">I48/H48</f>
        <v>#DIV/0!</v>
      </c>
      <c r="K48" s="174"/>
      <c r="L48" s="157" t="e">
        <f t="shared" ref="L48:L52" si="103">K48/H48</f>
        <v>#DIV/0!</v>
      </c>
      <c r="M48" s="157" t="e">
        <f t="shared" ref="M48:M52" si="104">K48/I48</f>
        <v>#DIV/0!</v>
      </c>
      <c r="N48" s="287"/>
      <c r="O48" s="449">
        <f t="shared" si="101"/>
        <v>0</v>
      </c>
      <c r="P48" s="157" t="e">
        <f t="shared" si="14"/>
        <v>#DIV/0!</v>
      </c>
      <c r="Q48" s="153"/>
      <c r="R48" s="153"/>
      <c r="S48" s="658"/>
      <c r="CG48" s="5"/>
      <c r="CJ48" s="313" t="b">
        <f t="shared" si="90"/>
        <v>1</v>
      </c>
      <c r="CT48" s="314">
        <f t="shared" si="1"/>
        <v>0</v>
      </c>
      <c r="CU48" s="313" t="b">
        <f t="shared" si="2"/>
        <v>1</v>
      </c>
    </row>
    <row r="49" spans="1:99" ht="40.5" customHeight="1" x14ac:dyDescent="0.35">
      <c r="A49" s="136"/>
      <c r="B49" s="156" t="s">
        <v>8</v>
      </c>
      <c r="C49" s="156"/>
      <c r="D49" s="287"/>
      <c r="E49" s="287"/>
      <c r="F49" s="287"/>
      <c r="G49" s="287">
        <v>59464.94</v>
      </c>
      <c r="H49" s="287">
        <v>59464.94</v>
      </c>
      <c r="I49" s="287"/>
      <c r="J49" s="204">
        <f t="shared" si="102"/>
        <v>0</v>
      </c>
      <c r="K49" s="174"/>
      <c r="L49" s="157">
        <f t="shared" si="103"/>
        <v>0</v>
      </c>
      <c r="M49" s="157" t="e">
        <f t="shared" si="104"/>
        <v>#DIV/0!</v>
      </c>
      <c r="N49" s="287">
        <f>H49</f>
        <v>59464.94</v>
      </c>
      <c r="O49" s="287">
        <f t="shared" si="101"/>
        <v>0</v>
      </c>
      <c r="P49" s="153">
        <f t="shared" si="14"/>
        <v>1</v>
      </c>
      <c r="Q49" s="153"/>
      <c r="R49" s="153"/>
      <c r="S49" s="658"/>
      <c r="CG49" s="22">
        <f>I49-K49</f>
        <v>0</v>
      </c>
      <c r="CJ49" s="313" t="b">
        <f t="shared" si="90"/>
        <v>1</v>
      </c>
      <c r="CT49" s="314">
        <f t="shared" si="1"/>
        <v>59464.94</v>
      </c>
      <c r="CU49" s="313" t="b">
        <f t="shared" si="2"/>
        <v>1</v>
      </c>
    </row>
    <row r="50" spans="1:99" ht="40.5" customHeight="1" x14ac:dyDescent="0.35">
      <c r="A50" s="136"/>
      <c r="B50" s="156" t="s">
        <v>19</v>
      </c>
      <c r="C50" s="156"/>
      <c r="D50" s="287"/>
      <c r="E50" s="287"/>
      <c r="F50" s="287"/>
      <c r="G50" s="287"/>
      <c r="H50" s="287"/>
      <c r="I50" s="287"/>
      <c r="J50" s="204" t="e">
        <f t="shared" si="102"/>
        <v>#DIV/0!</v>
      </c>
      <c r="K50" s="174"/>
      <c r="L50" s="157" t="e">
        <f t="shared" si="103"/>
        <v>#DIV/0!</v>
      </c>
      <c r="M50" s="157" t="e">
        <f t="shared" si="104"/>
        <v>#DIV/0!</v>
      </c>
      <c r="N50" s="287"/>
      <c r="O50" s="287">
        <f t="shared" si="101"/>
        <v>0</v>
      </c>
      <c r="P50" s="157" t="e">
        <f t="shared" si="14"/>
        <v>#DIV/0!</v>
      </c>
      <c r="Q50" s="153"/>
      <c r="R50" s="153"/>
      <c r="S50" s="658"/>
      <c r="CG50" s="5"/>
      <c r="CJ50" s="313" t="b">
        <f t="shared" si="90"/>
        <v>1</v>
      </c>
      <c r="CT50" s="314">
        <f t="shared" si="1"/>
        <v>0</v>
      </c>
      <c r="CU50" s="313" t="b">
        <f t="shared" si="2"/>
        <v>1</v>
      </c>
    </row>
    <row r="51" spans="1:99" ht="40.5" customHeight="1" x14ac:dyDescent="0.35">
      <c r="A51" s="136"/>
      <c r="B51" s="156" t="s">
        <v>22</v>
      </c>
      <c r="C51" s="156"/>
      <c r="D51" s="287"/>
      <c r="E51" s="287"/>
      <c r="F51" s="287"/>
      <c r="G51" s="287"/>
      <c r="H51" s="287"/>
      <c r="I51" s="287"/>
      <c r="J51" s="204" t="e">
        <f t="shared" si="102"/>
        <v>#DIV/0!</v>
      </c>
      <c r="K51" s="174"/>
      <c r="L51" s="157" t="e">
        <f t="shared" si="103"/>
        <v>#DIV/0!</v>
      </c>
      <c r="M51" s="157" t="e">
        <f t="shared" si="104"/>
        <v>#DIV/0!</v>
      </c>
      <c r="N51" s="287"/>
      <c r="O51" s="287">
        <f t="shared" si="101"/>
        <v>0</v>
      </c>
      <c r="P51" s="157" t="e">
        <f t="shared" si="14"/>
        <v>#DIV/0!</v>
      </c>
      <c r="Q51" s="153"/>
      <c r="R51" s="153"/>
      <c r="S51" s="658"/>
      <c r="CG51" s="5"/>
      <c r="CJ51" s="313" t="b">
        <f t="shared" si="90"/>
        <v>1</v>
      </c>
      <c r="CT51" s="314">
        <f t="shared" si="1"/>
        <v>0</v>
      </c>
      <c r="CU51" s="313" t="b">
        <f t="shared" si="2"/>
        <v>1</v>
      </c>
    </row>
    <row r="52" spans="1:99" ht="40.5" customHeight="1" x14ac:dyDescent="0.35">
      <c r="A52" s="138"/>
      <c r="B52" s="156" t="s">
        <v>11</v>
      </c>
      <c r="C52" s="156"/>
      <c r="D52" s="287"/>
      <c r="E52" s="287"/>
      <c r="F52" s="287"/>
      <c r="G52" s="287"/>
      <c r="H52" s="449"/>
      <c r="I52" s="287"/>
      <c r="J52" s="204" t="e">
        <f t="shared" si="102"/>
        <v>#DIV/0!</v>
      </c>
      <c r="K52" s="174"/>
      <c r="L52" s="157" t="e">
        <f t="shared" si="103"/>
        <v>#DIV/0!</v>
      </c>
      <c r="M52" s="157" t="e">
        <f t="shared" si="104"/>
        <v>#DIV/0!</v>
      </c>
      <c r="N52" s="287"/>
      <c r="O52" s="449">
        <f t="shared" si="101"/>
        <v>0</v>
      </c>
      <c r="P52" s="157" t="e">
        <f t="shared" si="14"/>
        <v>#DIV/0!</v>
      </c>
      <c r="Q52" s="153"/>
      <c r="R52" s="153"/>
      <c r="S52" s="658"/>
      <c r="CG52" s="5"/>
      <c r="CJ52" s="313" t="b">
        <f t="shared" si="90"/>
        <v>1</v>
      </c>
      <c r="CT52" s="314">
        <f t="shared" si="1"/>
        <v>0</v>
      </c>
      <c r="CU52" s="313" t="b">
        <f t="shared" si="2"/>
        <v>1</v>
      </c>
    </row>
    <row r="53" spans="1:99" ht="132" customHeight="1" x14ac:dyDescent="0.35">
      <c r="A53" s="135" t="s">
        <v>64</v>
      </c>
      <c r="B53" s="122" t="s">
        <v>99</v>
      </c>
      <c r="C53" s="158" t="s">
        <v>17</v>
      </c>
      <c r="D53" s="286">
        <f t="shared" ref="D53:I53" si="105">SUM(D54:D58)</f>
        <v>0</v>
      </c>
      <c r="E53" s="286">
        <f t="shared" si="105"/>
        <v>0</v>
      </c>
      <c r="F53" s="286">
        <f t="shared" si="105"/>
        <v>0</v>
      </c>
      <c r="G53" s="286">
        <f t="shared" si="105"/>
        <v>2977001</v>
      </c>
      <c r="H53" s="286">
        <f t="shared" si="105"/>
        <v>2977001</v>
      </c>
      <c r="I53" s="286">
        <f t="shared" si="105"/>
        <v>286016</v>
      </c>
      <c r="J53" s="130">
        <f>I53/H53</f>
        <v>0.1</v>
      </c>
      <c r="K53" s="286">
        <f>SUM(K54:K58)</f>
        <v>286016</v>
      </c>
      <c r="L53" s="123">
        <f>K53/H53</f>
        <v>0.1</v>
      </c>
      <c r="M53" s="123">
        <f t="shared" ref="M53:M70" si="106">K53/I53</f>
        <v>1</v>
      </c>
      <c r="N53" s="286">
        <f>SUM(N54:N58)</f>
        <v>2977001</v>
      </c>
      <c r="O53" s="286">
        <f t="shared" si="101"/>
        <v>0</v>
      </c>
      <c r="P53" s="123">
        <f t="shared" si="14"/>
        <v>1</v>
      </c>
      <c r="Q53" s="123"/>
      <c r="R53" s="123"/>
      <c r="S53" s="649" t="s">
        <v>481</v>
      </c>
      <c r="CG53" s="5"/>
      <c r="CJ53" s="313" t="b">
        <f t="shared" si="90"/>
        <v>1</v>
      </c>
      <c r="CT53" s="314">
        <f t="shared" si="1"/>
        <v>2977001</v>
      </c>
      <c r="CU53" s="313" t="b">
        <f t="shared" si="2"/>
        <v>1</v>
      </c>
    </row>
    <row r="54" spans="1:99" x14ac:dyDescent="0.35">
      <c r="A54" s="136"/>
      <c r="B54" s="297" t="s">
        <v>10</v>
      </c>
      <c r="C54" s="297"/>
      <c r="D54" s="442"/>
      <c r="E54" s="442"/>
      <c r="F54" s="442"/>
      <c r="G54" s="442"/>
      <c r="H54" s="283"/>
      <c r="I54" s="442"/>
      <c r="J54" s="204" t="e">
        <f t="shared" ref="J54:J58" si="107">I54/H54</f>
        <v>#DIV/0!</v>
      </c>
      <c r="K54" s="174"/>
      <c r="L54" s="157" t="e">
        <f t="shared" ref="L54:L58" si="108">K54/H54</f>
        <v>#DIV/0!</v>
      </c>
      <c r="M54" s="450" t="e">
        <f t="shared" si="106"/>
        <v>#DIV/0!</v>
      </c>
      <c r="N54" s="442"/>
      <c r="O54" s="283">
        <f t="shared" si="101"/>
        <v>0</v>
      </c>
      <c r="P54" s="124" t="e">
        <f t="shared" si="14"/>
        <v>#DIV/0!</v>
      </c>
      <c r="Q54" s="124"/>
      <c r="R54" s="124"/>
      <c r="S54" s="649"/>
      <c r="CG54" s="5"/>
      <c r="CJ54" s="313" t="b">
        <f t="shared" si="90"/>
        <v>1</v>
      </c>
      <c r="CT54" s="314">
        <f t="shared" si="1"/>
        <v>0</v>
      </c>
      <c r="CU54" s="313" t="b">
        <f t="shared" si="2"/>
        <v>1</v>
      </c>
    </row>
    <row r="55" spans="1:99" x14ac:dyDescent="0.35">
      <c r="A55" s="136"/>
      <c r="B55" s="297" t="s">
        <v>8</v>
      </c>
      <c r="C55" s="297"/>
      <c r="D55" s="442"/>
      <c r="E55" s="442"/>
      <c r="F55" s="442"/>
      <c r="G55" s="442">
        <v>2977001</v>
      </c>
      <c r="H55" s="442">
        <v>2977001</v>
      </c>
      <c r="I55" s="442">
        <v>286016</v>
      </c>
      <c r="J55" s="172">
        <f t="shared" si="107"/>
        <v>0.1</v>
      </c>
      <c r="K55" s="442">
        <v>286016</v>
      </c>
      <c r="L55" s="153">
        <f t="shared" si="108"/>
        <v>0.1</v>
      </c>
      <c r="M55" s="153">
        <f t="shared" si="106"/>
        <v>1</v>
      </c>
      <c r="N55" s="442">
        <f>H55</f>
        <v>2977001</v>
      </c>
      <c r="O55" s="442">
        <f t="shared" si="101"/>
        <v>0</v>
      </c>
      <c r="P55" s="125">
        <f t="shared" si="14"/>
        <v>1</v>
      </c>
      <c r="Q55" s="125"/>
      <c r="R55" s="125"/>
      <c r="S55" s="649"/>
      <c r="CG55" s="22">
        <f>I55-K55</f>
        <v>0</v>
      </c>
      <c r="CJ55" s="313" t="b">
        <f t="shared" si="90"/>
        <v>1</v>
      </c>
      <c r="CL55" s="22">
        <f>I55-K55</f>
        <v>0</v>
      </c>
      <c r="CT55" s="314">
        <f t="shared" si="1"/>
        <v>2977001</v>
      </c>
      <c r="CU55" s="313" t="b">
        <f t="shared" si="2"/>
        <v>1</v>
      </c>
    </row>
    <row r="56" spans="1:99" x14ac:dyDescent="0.35">
      <c r="A56" s="136"/>
      <c r="B56" s="297" t="s">
        <v>19</v>
      </c>
      <c r="C56" s="297"/>
      <c r="D56" s="442"/>
      <c r="E56" s="442"/>
      <c r="F56" s="442"/>
      <c r="G56" s="442"/>
      <c r="H56" s="442"/>
      <c r="I56" s="442"/>
      <c r="J56" s="204" t="e">
        <f t="shared" si="107"/>
        <v>#DIV/0!</v>
      </c>
      <c r="K56" s="174"/>
      <c r="L56" s="157" t="e">
        <f t="shared" si="108"/>
        <v>#DIV/0!</v>
      </c>
      <c r="M56" s="157" t="e">
        <f t="shared" si="106"/>
        <v>#DIV/0!</v>
      </c>
      <c r="N56" s="442"/>
      <c r="O56" s="442">
        <f t="shared" si="101"/>
        <v>0</v>
      </c>
      <c r="P56" s="124" t="e">
        <f t="shared" si="14"/>
        <v>#DIV/0!</v>
      </c>
      <c r="Q56" s="124"/>
      <c r="R56" s="124"/>
      <c r="S56" s="649"/>
      <c r="CG56" s="5"/>
      <c r="CJ56" s="313" t="b">
        <f t="shared" si="90"/>
        <v>1</v>
      </c>
      <c r="CT56" s="314">
        <f t="shared" si="1"/>
        <v>0</v>
      </c>
      <c r="CU56" s="313" t="b">
        <f t="shared" si="2"/>
        <v>1</v>
      </c>
    </row>
    <row r="57" spans="1:99" x14ac:dyDescent="0.35">
      <c r="A57" s="136"/>
      <c r="B57" s="297" t="s">
        <v>22</v>
      </c>
      <c r="C57" s="297"/>
      <c r="D57" s="442"/>
      <c r="E57" s="442"/>
      <c r="F57" s="442"/>
      <c r="G57" s="442"/>
      <c r="H57" s="442"/>
      <c r="I57" s="442"/>
      <c r="J57" s="204" t="e">
        <f t="shared" si="107"/>
        <v>#DIV/0!</v>
      </c>
      <c r="K57" s="174"/>
      <c r="L57" s="157" t="e">
        <f t="shared" si="108"/>
        <v>#DIV/0!</v>
      </c>
      <c r="M57" s="157" t="e">
        <f t="shared" si="106"/>
        <v>#DIV/0!</v>
      </c>
      <c r="N57" s="442"/>
      <c r="O57" s="442">
        <f t="shared" si="101"/>
        <v>0</v>
      </c>
      <c r="P57" s="124" t="e">
        <f t="shared" si="14"/>
        <v>#DIV/0!</v>
      </c>
      <c r="Q57" s="124"/>
      <c r="R57" s="124"/>
      <c r="S57" s="649"/>
      <c r="CG57" s="5"/>
      <c r="CJ57" s="313" t="b">
        <f t="shared" si="90"/>
        <v>1</v>
      </c>
      <c r="CT57" s="314">
        <f t="shared" si="1"/>
        <v>0</v>
      </c>
      <c r="CU57" s="313" t="b">
        <f t="shared" si="2"/>
        <v>1</v>
      </c>
    </row>
    <row r="58" spans="1:99" x14ac:dyDescent="0.35">
      <c r="A58" s="138"/>
      <c r="B58" s="297" t="s">
        <v>11</v>
      </c>
      <c r="C58" s="297"/>
      <c r="D58" s="442"/>
      <c r="E58" s="442"/>
      <c r="F58" s="442"/>
      <c r="G58" s="442"/>
      <c r="H58" s="283"/>
      <c r="I58" s="442"/>
      <c r="J58" s="204" t="e">
        <f t="shared" si="107"/>
        <v>#DIV/0!</v>
      </c>
      <c r="K58" s="174"/>
      <c r="L58" s="157" t="e">
        <f t="shared" si="108"/>
        <v>#DIV/0!</v>
      </c>
      <c r="M58" s="157" t="e">
        <f t="shared" si="106"/>
        <v>#DIV/0!</v>
      </c>
      <c r="N58" s="442"/>
      <c r="O58" s="283">
        <f t="shared" si="101"/>
        <v>0</v>
      </c>
      <c r="P58" s="124" t="e">
        <f t="shared" si="14"/>
        <v>#DIV/0!</v>
      </c>
      <c r="Q58" s="124"/>
      <c r="R58" s="124"/>
      <c r="S58" s="649"/>
      <c r="CG58" s="5"/>
      <c r="CJ58" s="313" t="b">
        <f t="shared" si="90"/>
        <v>1</v>
      </c>
      <c r="CT58" s="314">
        <f t="shared" si="1"/>
        <v>0</v>
      </c>
      <c r="CU58" s="313" t="b">
        <f t="shared" si="2"/>
        <v>1</v>
      </c>
    </row>
    <row r="59" spans="1:99" ht="46.5" x14ac:dyDescent="0.35">
      <c r="A59" s="135" t="s">
        <v>65</v>
      </c>
      <c r="B59" s="122" t="s">
        <v>98</v>
      </c>
      <c r="C59" s="158" t="s">
        <v>17</v>
      </c>
      <c r="D59" s="286">
        <f t="shared" ref="D59:I59" si="109">SUM(D60:D64)</f>
        <v>0</v>
      </c>
      <c r="E59" s="286">
        <f t="shared" si="109"/>
        <v>0</v>
      </c>
      <c r="F59" s="286">
        <f t="shared" si="109"/>
        <v>0</v>
      </c>
      <c r="G59" s="286">
        <f t="shared" si="109"/>
        <v>4562060.16</v>
      </c>
      <c r="H59" s="286">
        <f t="shared" si="109"/>
        <v>4562060.16</v>
      </c>
      <c r="I59" s="286">
        <f t="shared" si="109"/>
        <v>399923</v>
      </c>
      <c r="J59" s="130">
        <f>I59/H59</f>
        <v>0.09</v>
      </c>
      <c r="K59" s="286">
        <f>SUM(K60:K64)</f>
        <v>388914.21</v>
      </c>
      <c r="L59" s="123">
        <f>K59/H59</f>
        <v>0.09</v>
      </c>
      <c r="M59" s="123">
        <f t="shared" si="106"/>
        <v>0.97</v>
      </c>
      <c r="N59" s="286">
        <f>SUM(N60:N64)</f>
        <v>4562060.16</v>
      </c>
      <c r="O59" s="286">
        <f t="shared" si="101"/>
        <v>0</v>
      </c>
      <c r="P59" s="123">
        <f t="shared" si="14"/>
        <v>1</v>
      </c>
      <c r="Q59" s="123"/>
      <c r="R59" s="123"/>
      <c r="S59" s="649" t="s">
        <v>482</v>
      </c>
      <c r="CG59" s="5" t="b">
        <f>3229178.4+904631.8+100608.3=H61</f>
        <v>0</v>
      </c>
      <c r="CJ59" s="313" t="b">
        <f t="shared" si="90"/>
        <v>1</v>
      </c>
      <c r="CT59" s="314">
        <f t="shared" si="1"/>
        <v>4562060.16</v>
      </c>
      <c r="CU59" s="313" t="b">
        <f t="shared" si="2"/>
        <v>1</v>
      </c>
    </row>
    <row r="60" spans="1:99" x14ac:dyDescent="0.35">
      <c r="A60" s="136"/>
      <c r="B60" s="297" t="s">
        <v>10</v>
      </c>
      <c r="C60" s="297"/>
      <c r="D60" s="442"/>
      <c r="E60" s="442"/>
      <c r="F60" s="442"/>
      <c r="G60" s="442"/>
      <c r="H60" s="283"/>
      <c r="I60" s="442"/>
      <c r="J60" s="132" t="e">
        <f t="shared" ref="J60:J64" si="110">I60/H60</f>
        <v>#DIV/0!</v>
      </c>
      <c r="K60" s="442"/>
      <c r="L60" s="124" t="e">
        <f t="shared" ref="L60:L64" si="111">K60/H60</f>
        <v>#DIV/0!</v>
      </c>
      <c r="M60" s="157" t="e">
        <f t="shared" si="106"/>
        <v>#DIV/0!</v>
      </c>
      <c r="N60" s="442"/>
      <c r="O60" s="283">
        <f t="shared" si="101"/>
        <v>0</v>
      </c>
      <c r="P60" s="124" t="e">
        <f t="shared" si="14"/>
        <v>#DIV/0!</v>
      </c>
      <c r="Q60" s="124"/>
      <c r="R60" s="124"/>
      <c r="S60" s="649"/>
      <c r="CG60" s="5"/>
      <c r="CJ60" s="313" t="b">
        <f t="shared" si="90"/>
        <v>1</v>
      </c>
      <c r="CT60" s="314">
        <f t="shared" si="1"/>
        <v>0</v>
      </c>
      <c r="CU60" s="313" t="b">
        <f t="shared" si="2"/>
        <v>1</v>
      </c>
    </row>
    <row r="61" spans="1:99" x14ac:dyDescent="0.35">
      <c r="A61" s="136"/>
      <c r="B61" s="297" t="s">
        <v>8</v>
      </c>
      <c r="C61" s="297"/>
      <c r="D61" s="442"/>
      <c r="E61" s="442"/>
      <c r="F61" s="442"/>
      <c r="G61" s="442">
        <v>4562060.16</v>
      </c>
      <c r="H61" s="442">
        <v>4562060.16</v>
      </c>
      <c r="I61" s="442">
        <v>399923</v>
      </c>
      <c r="J61" s="133">
        <f t="shared" si="110"/>
        <v>0.09</v>
      </c>
      <c r="K61" s="442">
        <v>388914.21</v>
      </c>
      <c r="L61" s="125">
        <f t="shared" si="111"/>
        <v>0.09</v>
      </c>
      <c r="M61" s="153">
        <f t="shared" si="106"/>
        <v>0.97</v>
      </c>
      <c r="N61" s="442">
        <f>H61</f>
        <v>4562060.16</v>
      </c>
      <c r="O61" s="442">
        <f t="shared" si="101"/>
        <v>0</v>
      </c>
      <c r="P61" s="125">
        <f t="shared" si="14"/>
        <v>1</v>
      </c>
      <c r="Q61" s="125"/>
      <c r="R61" s="125"/>
      <c r="S61" s="649"/>
      <c r="CG61" s="22">
        <f>I61-K61</f>
        <v>11008.79</v>
      </c>
      <c r="CJ61" s="313" t="b">
        <f t="shared" si="90"/>
        <v>1</v>
      </c>
      <c r="CL61" s="22">
        <f>I61-K61</f>
        <v>11008.79</v>
      </c>
      <c r="CT61" s="314">
        <f t="shared" si="1"/>
        <v>4562060.16</v>
      </c>
      <c r="CU61" s="313" t="b">
        <f t="shared" si="2"/>
        <v>1</v>
      </c>
    </row>
    <row r="62" spans="1:99" x14ac:dyDescent="0.35">
      <c r="A62" s="136"/>
      <c r="B62" s="297" t="s">
        <v>19</v>
      </c>
      <c r="C62" s="297"/>
      <c r="D62" s="442"/>
      <c r="E62" s="442"/>
      <c r="F62" s="442"/>
      <c r="G62" s="442"/>
      <c r="H62" s="442"/>
      <c r="I62" s="442"/>
      <c r="J62" s="132" t="e">
        <f t="shared" si="110"/>
        <v>#DIV/0!</v>
      </c>
      <c r="K62" s="442"/>
      <c r="L62" s="124" t="e">
        <f t="shared" si="111"/>
        <v>#DIV/0!</v>
      </c>
      <c r="M62" s="157" t="e">
        <f t="shared" si="106"/>
        <v>#DIV/0!</v>
      </c>
      <c r="N62" s="442"/>
      <c r="O62" s="442">
        <f t="shared" si="101"/>
        <v>0</v>
      </c>
      <c r="P62" s="124" t="e">
        <f t="shared" si="14"/>
        <v>#DIV/0!</v>
      </c>
      <c r="Q62" s="124"/>
      <c r="R62" s="124"/>
      <c r="S62" s="649"/>
      <c r="CG62" s="5"/>
      <c r="CJ62" s="313" t="b">
        <f t="shared" si="90"/>
        <v>1</v>
      </c>
      <c r="CT62" s="314">
        <f t="shared" si="1"/>
        <v>0</v>
      </c>
      <c r="CU62" s="313" t="b">
        <f t="shared" si="2"/>
        <v>1</v>
      </c>
    </row>
    <row r="63" spans="1:99" x14ac:dyDescent="0.35">
      <c r="A63" s="136"/>
      <c r="B63" s="297" t="s">
        <v>22</v>
      </c>
      <c r="C63" s="297"/>
      <c r="D63" s="442"/>
      <c r="E63" s="442"/>
      <c r="F63" s="442"/>
      <c r="G63" s="442"/>
      <c r="H63" s="442"/>
      <c r="I63" s="442"/>
      <c r="J63" s="132" t="e">
        <f t="shared" si="110"/>
        <v>#DIV/0!</v>
      </c>
      <c r="K63" s="442"/>
      <c r="L63" s="124" t="e">
        <f t="shared" si="111"/>
        <v>#DIV/0!</v>
      </c>
      <c r="M63" s="124" t="e">
        <f t="shared" si="106"/>
        <v>#DIV/0!</v>
      </c>
      <c r="N63" s="442"/>
      <c r="O63" s="442">
        <f t="shared" si="101"/>
        <v>0</v>
      </c>
      <c r="P63" s="124" t="e">
        <f t="shared" si="14"/>
        <v>#DIV/0!</v>
      </c>
      <c r="Q63" s="124"/>
      <c r="R63" s="124"/>
      <c r="S63" s="649"/>
      <c r="CG63" s="5"/>
      <c r="CJ63" s="313" t="b">
        <f t="shared" si="90"/>
        <v>1</v>
      </c>
      <c r="CT63" s="314">
        <f t="shared" si="1"/>
        <v>0</v>
      </c>
      <c r="CU63" s="313" t="b">
        <f t="shared" si="2"/>
        <v>1</v>
      </c>
    </row>
    <row r="64" spans="1:99" x14ac:dyDescent="0.35">
      <c r="A64" s="138"/>
      <c r="B64" s="297" t="s">
        <v>11</v>
      </c>
      <c r="C64" s="297"/>
      <c r="D64" s="442"/>
      <c r="E64" s="442"/>
      <c r="F64" s="442"/>
      <c r="G64" s="442"/>
      <c r="H64" s="283"/>
      <c r="I64" s="442"/>
      <c r="J64" s="132" t="e">
        <f t="shared" si="110"/>
        <v>#DIV/0!</v>
      </c>
      <c r="K64" s="442"/>
      <c r="L64" s="124" t="e">
        <f t="shared" si="111"/>
        <v>#DIV/0!</v>
      </c>
      <c r="M64" s="124" t="e">
        <f t="shared" si="106"/>
        <v>#DIV/0!</v>
      </c>
      <c r="N64" s="442"/>
      <c r="O64" s="283">
        <f t="shared" si="101"/>
        <v>0</v>
      </c>
      <c r="P64" s="124" t="e">
        <f t="shared" si="14"/>
        <v>#DIV/0!</v>
      </c>
      <c r="Q64" s="124"/>
      <c r="R64" s="124"/>
      <c r="S64" s="649"/>
      <c r="CG64" s="5"/>
      <c r="CJ64" s="313" t="b">
        <f t="shared" si="90"/>
        <v>1</v>
      </c>
      <c r="CT64" s="314">
        <f t="shared" si="1"/>
        <v>0</v>
      </c>
      <c r="CU64" s="313" t="b">
        <f t="shared" si="2"/>
        <v>1</v>
      </c>
    </row>
    <row r="65" spans="1:99" ht="69.75" x14ac:dyDescent="0.35">
      <c r="A65" s="135" t="s">
        <v>66</v>
      </c>
      <c r="B65" s="122" t="s">
        <v>285</v>
      </c>
      <c r="C65" s="158" t="s">
        <v>17</v>
      </c>
      <c r="D65" s="286">
        <f t="shared" ref="D65:I65" si="112">SUM(D66:D70)</f>
        <v>0</v>
      </c>
      <c r="E65" s="286">
        <f t="shared" si="112"/>
        <v>0</v>
      </c>
      <c r="F65" s="286">
        <f t="shared" si="112"/>
        <v>0</v>
      </c>
      <c r="G65" s="286">
        <f t="shared" si="112"/>
        <v>258459.6</v>
      </c>
      <c r="H65" s="286">
        <f t="shared" si="112"/>
        <v>258459.6</v>
      </c>
      <c r="I65" s="286">
        <f t="shared" si="112"/>
        <v>35851</v>
      </c>
      <c r="J65" s="130">
        <f>I65/H65</f>
        <v>0.14000000000000001</v>
      </c>
      <c r="K65" s="286">
        <f>SUM(K66:K70)</f>
        <v>19139.28</v>
      </c>
      <c r="L65" s="123">
        <f>K65/H65</f>
        <v>7.0000000000000007E-2</v>
      </c>
      <c r="M65" s="123">
        <f t="shared" si="106"/>
        <v>0.53</v>
      </c>
      <c r="N65" s="286">
        <f>SUM(N66:N70)</f>
        <v>258459.6</v>
      </c>
      <c r="O65" s="286">
        <f>H65-N65</f>
        <v>0</v>
      </c>
      <c r="P65" s="123">
        <f t="shared" si="14"/>
        <v>1</v>
      </c>
      <c r="Q65" s="372"/>
      <c r="R65" s="372"/>
      <c r="S65" s="586" t="s">
        <v>406</v>
      </c>
      <c r="CG65" s="5"/>
      <c r="CJ65" s="313" t="b">
        <f t="shared" si="90"/>
        <v>1</v>
      </c>
      <c r="CT65" s="314">
        <f t="shared" si="1"/>
        <v>258459.6</v>
      </c>
      <c r="CU65" s="313" t="b">
        <f t="shared" si="2"/>
        <v>1</v>
      </c>
    </row>
    <row r="66" spans="1:99" ht="34.5" customHeight="1" x14ac:dyDescent="0.35">
      <c r="A66" s="136"/>
      <c r="B66" s="297" t="s">
        <v>10</v>
      </c>
      <c r="C66" s="297"/>
      <c r="D66" s="442"/>
      <c r="E66" s="442"/>
      <c r="F66" s="442"/>
      <c r="G66" s="442"/>
      <c r="H66" s="283"/>
      <c r="I66" s="442"/>
      <c r="J66" s="204" t="e">
        <f t="shared" ref="J66:J70" si="113">I66/H66</f>
        <v>#DIV/0!</v>
      </c>
      <c r="K66" s="174"/>
      <c r="L66" s="157" t="e">
        <f t="shared" ref="L66:L70" si="114">K66/H66</f>
        <v>#DIV/0!</v>
      </c>
      <c r="M66" s="157" t="e">
        <f t="shared" si="106"/>
        <v>#DIV/0!</v>
      </c>
      <c r="N66" s="442"/>
      <c r="O66" s="283">
        <f>H66-N66</f>
        <v>0</v>
      </c>
      <c r="P66" s="124" t="e">
        <f t="shared" si="14"/>
        <v>#DIV/0!</v>
      </c>
      <c r="Q66" s="375"/>
      <c r="R66" s="375"/>
      <c r="S66" s="587"/>
      <c r="CG66" s="5"/>
      <c r="CJ66" s="313" t="b">
        <f t="shared" si="90"/>
        <v>1</v>
      </c>
      <c r="CT66" s="314">
        <f t="shared" si="1"/>
        <v>0</v>
      </c>
      <c r="CU66" s="313" t="b">
        <f t="shared" si="2"/>
        <v>1</v>
      </c>
    </row>
    <row r="67" spans="1:99" ht="34.5" customHeight="1" x14ac:dyDescent="0.35">
      <c r="A67" s="136"/>
      <c r="B67" s="297" t="s">
        <v>8</v>
      </c>
      <c r="C67" s="297"/>
      <c r="D67" s="442"/>
      <c r="E67" s="442"/>
      <c r="F67" s="442"/>
      <c r="G67" s="442">
        <v>258459.6</v>
      </c>
      <c r="H67" s="442">
        <v>258459.6</v>
      </c>
      <c r="I67" s="454">
        <v>35851</v>
      </c>
      <c r="J67" s="172">
        <f t="shared" si="113"/>
        <v>0.14000000000000001</v>
      </c>
      <c r="K67" s="287">
        <v>19139.28</v>
      </c>
      <c r="L67" s="153">
        <f t="shared" si="114"/>
        <v>7.0000000000000007E-2</v>
      </c>
      <c r="M67" s="153">
        <f t="shared" si="106"/>
        <v>0.53</v>
      </c>
      <c r="N67" s="454">
        <f>H67</f>
        <v>258459.6</v>
      </c>
      <c r="O67" s="287">
        <f t="shared" ref="O67:O70" si="115">H67-N67</f>
        <v>0</v>
      </c>
      <c r="P67" s="125">
        <f t="shared" si="14"/>
        <v>1</v>
      </c>
      <c r="Q67" s="376"/>
      <c r="R67" s="376"/>
      <c r="S67" s="587"/>
      <c r="CG67" s="22">
        <f>I67-K67</f>
        <v>16711.72</v>
      </c>
      <c r="CJ67" s="313" t="b">
        <f t="shared" si="90"/>
        <v>1</v>
      </c>
      <c r="CT67" s="314">
        <f t="shared" si="1"/>
        <v>258459.6</v>
      </c>
      <c r="CU67" s="313" t="b">
        <f t="shared" si="2"/>
        <v>1</v>
      </c>
    </row>
    <row r="68" spans="1:99" x14ac:dyDescent="0.35">
      <c r="A68" s="136"/>
      <c r="B68" s="440" t="s">
        <v>19</v>
      </c>
      <c r="C68" s="440"/>
      <c r="D68" s="441"/>
      <c r="E68" s="441"/>
      <c r="F68" s="441"/>
      <c r="G68" s="441"/>
      <c r="H68" s="441"/>
      <c r="I68" s="453"/>
      <c r="J68" s="406" t="e">
        <f t="shared" si="113"/>
        <v>#DIV/0!</v>
      </c>
      <c r="K68" s="218"/>
      <c r="L68" s="154" t="e">
        <f t="shared" si="114"/>
        <v>#DIV/0!</v>
      </c>
      <c r="M68" s="154" t="e">
        <f t="shared" si="106"/>
        <v>#DIV/0!</v>
      </c>
      <c r="N68" s="453"/>
      <c r="O68" s="293">
        <f t="shared" si="115"/>
        <v>0</v>
      </c>
      <c r="P68" s="140" t="e">
        <f t="shared" si="14"/>
        <v>#DIV/0!</v>
      </c>
      <c r="Q68" s="375"/>
      <c r="R68" s="375"/>
      <c r="S68" s="587"/>
      <c r="CG68" s="5"/>
      <c r="CJ68" s="313" t="b">
        <f t="shared" si="90"/>
        <v>1</v>
      </c>
      <c r="CT68" s="314">
        <f t="shared" si="1"/>
        <v>0</v>
      </c>
      <c r="CU68" s="313" t="b">
        <f t="shared" si="2"/>
        <v>1</v>
      </c>
    </row>
    <row r="69" spans="1:99" x14ac:dyDescent="0.35">
      <c r="A69" s="136"/>
      <c r="B69" s="297" t="s">
        <v>22</v>
      </c>
      <c r="C69" s="297"/>
      <c r="D69" s="442"/>
      <c r="E69" s="442"/>
      <c r="F69" s="442"/>
      <c r="G69" s="442"/>
      <c r="H69" s="442"/>
      <c r="I69" s="442"/>
      <c r="J69" s="204" t="e">
        <f t="shared" si="113"/>
        <v>#DIV/0!</v>
      </c>
      <c r="K69" s="174"/>
      <c r="L69" s="157" t="e">
        <f t="shared" si="114"/>
        <v>#DIV/0!</v>
      </c>
      <c r="M69" s="157" t="e">
        <f t="shared" si="106"/>
        <v>#DIV/0!</v>
      </c>
      <c r="N69" s="442"/>
      <c r="O69" s="283">
        <f t="shared" si="115"/>
        <v>0</v>
      </c>
      <c r="P69" s="124" t="e">
        <f t="shared" si="14"/>
        <v>#DIV/0!</v>
      </c>
      <c r="Q69" s="375"/>
      <c r="R69" s="375"/>
      <c r="S69" s="587"/>
      <c r="CG69" s="5"/>
      <c r="CJ69" s="313" t="b">
        <f t="shared" si="90"/>
        <v>1</v>
      </c>
      <c r="CT69" s="314">
        <f t="shared" si="1"/>
        <v>0</v>
      </c>
      <c r="CU69" s="313" t="b">
        <f t="shared" si="2"/>
        <v>1</v>
      </c>
    </row>
    <row r="70" spans="1:99" x14ac:dyDescent="0.35">
      <c r="A70" s="138"/>
      <c r="B70" s="297" t="s">
        <v>11</v>
      </c>
      <c r="C70" s="297"/>
      <c r="D70" s="442"/>
      <c r="E70" s="442"/>
      <c r="F70" s="442"/>
      <c r="G70" s="442"/>
      <c r="H70" s="283"/>
      <c r="I70" s="442"/>
      <c r="J70" s="132" t="e">
        <f t="shared" si="113"/>
        <v>#DIV/0!</v>
      </c>
      <c r="K70" s="442"/>
      <c r="L70" s="124" t="e">
        <f t="shared" si="114"/>
        <v>#DIV/0!</v>
      </c>
      <c r="M70" s="124" t="e">
        <f t="shared" si="106"/>
        <v>#DIV/0!</v>
      </c>
      <c r="N70" s="442"/>
      <c r="O70" s="283">
        <f t="shared" si="115"/>
        <v>0</v>
      </c>
      <c r="P70" s="124" t="e">
        <f t="shared" si="14"/>
        <v>#DIV/0!</v>
      </c>
      <c r="Q70" s="140"/>
      <c r="R70" s="140"/>
      <c r="S70" s="588"/>
      <c r="CG70" s="5"/>
      <c r="CJ70" s="313" t="b">
        <f t="shared" si="90"/>
        <v>1</v>
      </c>
      <c r="CT70" s="314">
        <f t="shared" si="1"/>
        <v>0</v>
      </c>
      <c r="CU70" s="313" t="b">
        <f t="shared" si="2"/>
        <v>1</v>
      </c>
    </row>
    <row r="71" spans="1:99" s="312" customFormat="1" ht="225.75" customHeight="1" x14ac:dyDescent="0.35">
      <c r="A71" s="135" t="s">
        <v>68</v>
      </c>
      <c r="B71" s="122" t="s">
        <v>201</v>
      </c>
      <c r="C71" s="158" t="s">
        <v>17</v>
      </c>
      <c r="D71" s="286">
        <f t="shared" ref="D71:I71" si="116">SUM(D72:D76)</f>
        <v>0</v>
      </c>
      <c r="E71" s="286">
        <f t="shared" si="116"/>
        <v>0</v>
      </c>
      <c r="F71" s="286">
        <f t="shared" si="116"/>
        <v>0</v>
      </c>
      <c r="G71" s="286">
        <f t="shared" si="116"/>
        <v>302808</v>
      </c>
      <c r="H71" s="286">
        <f t="shared" si="116"/>
        <v>302808</v>
      </c>
      <c r="I71" s="286">
        <f t="shared" si="116"/>
        <v>36025</v>
      </c>
      <c r="J71" s="130">
        <f>I71/H71</f>
        <v>0.12</v>
      </c>
      <c r="K71" s="286">
        <f>SUM(K72:K76)</f>
        <v>24473.07</v>
      </c>
      <c r="L71" s="123">
        <f>K71/H71</f>
        <v>0.08</v>
      </c>
      <c r="M71" s="123">
        <f t="shared" ref="M71:M88" si="117">K71/I71</f>
        <v>0.68</v>
      </c>
      <c r="N71" s="286">
        <f>SUM(N72:N76)</f>
        <v>302808</v>
      </c>
      <c r="O71" s="286">
        <f t="shared" ref="O71:O76" si="118">H71-N71</f>
        <v>0</v>
      </c>
      <c r="P71" s="123">
        <f t="shared" si="14"/>
        <v>1</v>
      </c>
      <c r="Q71" s="372"/>
      <c r="R71" s="372"/>
      <c r="S71" s="586" t="s">
        <v>430</v>
      </c>
      <c r="CJ71" s="313" t="b">
        <f t="shared" si="90"/>
        <v>1</v>
      </c>
      <c r="CT71" s="314">
        <f t="shared" si="1"/>
        <v>302808</v>
      </c>
      <c r="CU71" s="313" t="b">
        <f t="shared" si="2"/>
        <v>1</v>
      </c>
    </row>
    <row r="72" spans="1:99" s="312" customFormat="1" ht="88.5" customHeight="1" x14ac:dyDescent="0.35">
      <c r="A72" s="136"/>
      <c r="B72" s="156" t="s">
        <v>10</v>
      </c>
      <c r="C72" s="156"/>
      <c r="D72" s="287"/>
      <c r="E72" s="287"/>
      <c r="F72" s="287"/>
      <c r="G72" s="287"/>
      <c r="H72" s="449"/>
      <c r="I72" s="287"/>
      <c r="J72" s="204" t="e">
        <f t="shared" ref="J72:J76" si="119">I72/H72</f>
        <v>#DIV/0!</v>
      </c>
      <c r="K72" s="174"/>
      <c r="L72" s="157" t="e">
        <f t="shared" ref="L72:L76" si="120">K72/H72</f>
        <v>#DIV/0!</v>
      </c>
      <c r="M72" s="157" t="e">
        <f t="shared" si="117"/>
        <v>#DIV/0!</v>
      </c>
      <c r="N72" s="174"/>
      <c r="O72" s="449">
        <f t="shared" si="118"/>
        <v>0</v>
      </c>
      <c r="P72" s="157" t="e">
        <f t="shared" si="14"/>
        <v>#DIV/0!</v>
      </c>
      <c r="Q72" s="377"/>
      <c r="R72" s="377"/>
      <c r="S72" s="587"/>
      <c r="CJ72" s="313" t="b">
        <f t="shared" si="90"/>
        <v>1</v>
      </c>
      <c r="CT72" s="314">
        <f t="shared" si="1"/>
        <v>0</v>
      </c>
      <c r="CU72" s="313" t="b">
        <f t="shared" si="2"/>
        <v>1</v>
      </c>
    </row>
    <row r="73" spans="1:99" s="312" customFormat="1" ht="84" customHeight="1" x14ac:dyDescent="0.35">
      <c r="A73" s="136"/>
      <c r="B73" s="156" t="s">
        <v>8</v>
      </c>
      <c r="C73" s="156"/>
      <c r="D73" s="287"/>
      <c r="E73" s="287"/>
      <c r="F73" s="287"/>
      <c r="G73" s="287">
        <v>302808</v>
      </c>
      <c r="H73" s="287">
        <v>302808</v>
      </c>
      <c r="I73" s="287">
        <v>36025</v>
      </c>
      <c r="J73" s="172">
        <f t="shared" si="119"/>
        <v>0.12</v>
      </c>
      <c r="K73" s="287">
        <v>24473.07</v>
      </c>
      <c r="L73" s="153">
        <f t="shared" si="120"/>
        <v>0.08</v>
      </c>
      <c r="M73" s="153">
        <f t="shared" si="117"/>
        <v>0.68</v>
      </c>
      <c r="N73" s="287">
        <f>H73</f>
        <v>302808</v>
      </c>
      <c r="O73" s="287">
        <f t="shared" si="118"/>
        <v>0</v>
      </c>
      <c r="P73" s="153">
        <f t="shared" si="14"/>
        <v>1</v>
      </c>
      <c r="Q73" s="373"/>
      <c r="R73" s="373"/>
      <c r="S73" s="587"/>
      <c r="CG73" s="324">
        <f>I73-K73</f>
        <v>11551.93</v>
      </c>
      <c r="CJ73" s="313" t="b">
        <f t="shared" si="90"/>
        <v>1</v>
      </c>
      <c r="CL73" s="312">
        <f>0.76+168.76</f>
        <v>169.52</v>
      </c>
      <c r="CT73" s="314">
        <f t="shared" si="1"/>
        <v>302808</v>
      </c>
      <c r="CU73" s="313" t="b">
        <f t="shared" si="2"/>
        <v>1</v>
      </c>
    </row>
    <row r="74" spans="1:99" s="312" customFormat="1" ht="119.25" customHeight="1" x14ac:dyDescent="0.35">
      <c r="A74" s="136"/>
      <c r="B74" s="156" t="s">
        <v>19</v>
      </c>
      <c r="C74" s="156"/>
      <c r="D74" s="287"/>
      <c r="E74" s="287"/>
      <c r="F74" s="287"/>
      <c r="G74" s="287"/>
      <c r="H74" s="287"/>
      <c r="I74" s="287"/>
      <c r="J74" s="204" t="e">
        <f t="shared" si="119"/>
        <v>#DIV/0!</v>
      </c>
      <c r="K74" s="174"/>
      <c r="L74" s="157" t="e">
        <f t="shared" si="120"/>
        <v>#DIV/0!</v>
      </c>
      <c r="M74" s="157" t="e">
        <f t="shared" si="117"/>
        <v>#DIV/0!</v>
      </c>
      <c r="N74" s="174"/>
      <c r="O74" s="287">
        <f t="shared" si="118"/>
        <v>0</v>
      </c>
      <c r="P74" s="157" t="e">
        <f t="shared" si="14"/>
        <v>#DIV/0!</v>
      </c>
      <c r="Q74" s="377"/>
      <c r="R74" s="377"/>
      <c r="S74" s="587"/>
      <c r="CJ74" s="313" t="b">
        <f t="shared" si="90"/>
        <v>1</v>
      </c>
      <c r="CT74" s="314">
        <f t="shared" si="1"/>
        <v>0</v>
      </c>
      <c r="CU74" s="313" t="b">
        <f t="shared" si="2"/>
        <v>1</v>
      </c>
    </row>
    <row r="75" spans="1:99" s="312" customFormat="1" ht="81" customHeight="1" x14ac:dyDescent="0.35">
      <c r="A75" s="136"/>
      <c r="B75" s="156" t="s">
        <v>22</v>
      </c>
      <c r="C75" s="156"/>
      <c r="D75" s="287"/>
      <c r="E75" s="287"/>
      <c r="F75" s="287"/>
      <c r="G75" s="287"/>
      <c r="H75" s="287"/>
      <c r="I75" s="287"/>
      <c r="J75" s="204" t="e">
        <f t="shared" si="119"/>
        <v>#DIV/0!</v>
      </c>
      <c r="K75" s="174"/>
      <c r="L75" s="157" t="e">
        <f t="shared" si="120"/>
        <v>#DIV/0!</v>
      </c>
      <c r="M75" s="157" t="e">
        <f t="shared" si="117"/>
        <v>#DIV/0!</v>
      </c>
      <c r="N75" s="174"/>
      <c r="O75" s="287">
        <f t="shared" si="118"/>
        <v>0</v>
      </c>
      <c r="P75" s="157" t="e">
        <f t="shared" si="14"/>
        <v>#DIV/0!</v>
      </c>
      <c r="Q75" s="377"/>
      <c r="R75" s="377"/>
      <c r="S75" s="587"/>
      <c r="CJ75" s="313" t="b">
        <f t="shared" ref="CJ75:CJ82" si="121">N75+O75=H75</f>
        <v>1</v>
      </c>
      <c r="CT75" s="314">
        <f t="shared" ref="CT75:CT144" si="122">N75+O75</f>
        <v>0</v>
      </c>
      <c r="CU75" s="313" t="b">
        <f t="shared" ref="CU75:CU144" si="123">CT75=H75</f>
        <v>1</v>
      </c>
    </row>
    <row r="76" spans="1:99" s="312" customFormat="1" ht="63.75" customHeight="1" x14ac:dyDescent="0.35">
      <c r="A76" s="138"/>
      <c r="B76" s="156" t="s">
        <v>11</v>
      </c>
      <c r="C76" s="156"/>
      <c r="D76" s="287"/>
      <c r="E76" s="287"/>
      <c r="F76" s="287"/>
      <c r="G76" s="287"/>
      <c r="H76" s="449"/>
      <c r="I76" s="287"/>
      <c r="J76" s="204" t="e">
        <f t="shared" si="119"/>
        <v>#DIV/0!</v>
      </c>
      <c r="K76" s="174"/>
      <c r="L76" s="157" t="e">
        <f t="shared" si="120"/>
        <v>#DIV/0!</v>
      </c>
      <c r="M76" s="157" t="e">
        <f t="shared" si="117"/>
        <v>#DIV/0!</v>
      </c>
      <c r="N76" s="174"/>
      <c r="O76" s="449">
        <f t="shared" si="118"/>
        <v>0</v>
      </c>
      <c r="P76" s="157" t="e">
        <f t="shared" si="14"/>
        <v>#DIV/0!</v>
      </c>
      <c r="Q76" s="154"/>
      <c r="R76" s="154"/>
      <c r="S76" s="588"/>
      <c r="CJ76" s="313" t="b">
        <f t="shared" si="121"/>
        <v>1</v>
      </c>
      <c r="CT76" s="314">
        <f t="shared" si="122"/>
        <v>0</v>
      </c>
      <c r="CU76" s="313" t="b">
        <f t="shared" si="123"/>
        <v>1</v>
      </c>
    </row>
    <row r="77" spans="1:99" ht="109.5" customHeight="1" x14ac:dyDescent="0.35">
      <c r="A77" s="135" t="s">
        <v>74</v>
      </c>
      <c r="B77" s="122" t="s">
        <v>202</v>
      </c>
      <c r="C77" s="158" t="s">
        <v>17</v>
      </c>
      <c r="D77" s="286">
        <f t="shared" ref="D77:I77" si="124">SUM(D78:D82)</f>
        <v>0</v>
      </c>
      <c r="E77" s="286">
        <f t="shared" si="124"/>
        <v>0</v>
      </c>
      <c r="F77" s="286">
        <f t="shared" si="124"/>
        <v>0</v>
      </c>
      <c r="G77" s="286">
        <f t="shared" si="124"/>
        <v>4510.8</v>
      </c>
      <c r="H77" s="286">
        <f t="shared" si="124"/>
        <v>4510.8</v>
      </c>
      <c r="I77" s="286">
        <f t="shared" si="124"/>
        <v>365</v>
      </c>
      <c r="J77" s="130">
        <f>I77/H77</f>
        <v>0.08</v>
      </c>
      <c r="K77" s="286">
        <f>SUM(K78:K82)</f>
        <v>196.67</v>
      </c>
      <c r="L77" s="123">
        <f>K77/H77</f>
        <v>0.04</v>
      </c>
      <c r="M77" s="123">
        <f t="shared" si="117"/>
        <v>0.54</v>
      </c>
      <c r="N77" s="286">
        <f>SUM(N78:N82)</f>
        <v>4486.49</v>
      </c>
      <c r="O77" s="286">
        <f t="shared" si="101"/>
        <v>24.31</v>
      </c>
      <c r="P77" s="123">
        <f t="shared" si="14"/>
        <v>0.99</v>
      </c>
      <c r="Q77" s="372"/>
      <c r="R77" s="372"/>
      <c r="S77" s="583" t="s">
        <v>408</v>
      </c>
      <c r="CG77" s="22">
        <f>I77-K77</f>
        <v>168.33</v>
      </c>
      <c r="CJ77" s="313" t="b">
        <f t="shared" si="121"/>
        <v>1</v>
      </c>
      <c r="CT77" s="314">
        <f t="shared" si="122"/>
        <v>4510.8</v>
      </c>
      <c r="CU77" s="313" t="b">
        <f t="shared" si="123"/>
        <v>1</v>
      </c>
    </row>
    <row r="78" spans="1:99" ht="36.75" customHeight="1" x14ac:dyDescent="0.35">
      <c r="A78" s="136"/>
      <c r="B78" s="297" t="s">
        <v>10</v>
      </c>
      <c r="C78" s="297"/>
      <c r="D78" s="442"/>
      <c r="E78" s="442"/>
      <c r="F78" s="442"/>
      <c r="G78" s="442"/>
      <c r="H78" s="283"/>
      <c r="I78" s="442"/>
      <c r="J78" s="204" t="e">
        <f t="shared" ref="J78:J88" si="125">I78/H78</f>
        <v>#DIV/0!</v>
      </c>
      <c r="K78" s="287"/>
      <c r="L78" s="157" t="e">
        <f t="shared" ref="L78:L88" si="126">K78/H78</f>
        <v>#DIV/0!</v>
      </c>
      <c r="M78" s="157" t="e">
        <f t="shared" si="117"/>
        <v>#DIV/0!</v>
      </c>
      <c r="N78" s="442"/>
      <c r="O78" s="283">
        <f t="shared" si="101"/>
        <v>0</v>
      </c>
      <c r="P78" s="157" t="e">
        <f t="shared" si="14"/>
        <v>#DIV/0!</v>
      </c>
      <c r="Q78" s="377"/>
      <c r="R78" s="377"/>
      <c r="S78" s="587"/>
      <c r="CG78" s="22">
        <f>I78-K78</f>
        <v>0</v>
      </c>
      <c r="CJ78" s="313" t="b">
        <f t="shared" si="121"/>
        <v>1</v>
      </c>
      <c r="CT78" s="314">
        <f t="shared" si="122"/>
        <v>0</v>
      </c>
      <c r="CU78" s="313" t="b">
        <f t="shared" si="123"/>
        <v>1</v>
      </c>
    </row>
    <row r="79" spans="1:99" ht="36.75" customHeight="1" x14ac:dyDescent="0.35">
      <c r="A79" s="136"/>
      <c r="B79" s="297" t="s">
        <v>8</v>
      </c>
      <c r="C79" s="297"/>
      <c r="D79" s="442"/>
      <c r="E79" s="442"/>
      <c r="F79" s="442"/>
      <c r="G79" s="442">
        <v>4510.8</v>
      </c>
      <c r="H79" s="442">
        <v>4510.8</v>
      </c>
      <c r="I79" s="442">
        <v>365</v>
      </c>
      <c r="J79" s="172">
        <f t="shared" si="125"/>
        <v>0.08</v>
      </c>
      <c r="K79" s="287">
        <v>196.67</v>
      </c>
      <c r="L79" s="153">
        <f t="shared" si="126"/>
        <v>0.04</v>
      </c>
      <c r="M79" s="153">
        <f t="shared" si="117"/>
        <v>0.54</v>
      </c>
      <c r="N79" s="442">
        <v>4486.49</v>
      </c>
      <c r="O79" s="442">
        <f t="shared" si="101"/>
        <v>24.31</v>
      </c>
      <c r="P79" s="153">
        <f t="shared" si="14"/>
        <v>0.99</v>
      </c>
      <c r="Q79" s="373"/>
      <c r="R79" s="373"/>
      <c r="S79" s="587"/>
      <c r="CG79" s="22"/>
      <c r="CJ79" s="313" t="b">
        <f t="shared" si="121"/>
        <v>1</v>
      </c>
      <c r="CT79" s="314">
        <f t="shared" si="122"/>
        <v>4510.8</v>
      </c>
      <c r="CU79" s="313" t="b">
        <f t="shared" si="123"/>
        <v>1</v>
      </c>
    </row>
    <row r="80" spans="1:99" ht="36.75" customHeight="1" x14ac:dyDescent="0.35">
      <c r="A80" s="136"/>
      <c r="B80" s="297" t="s">
        <v>19</v>
      </c>
      <c r="C80" s="297"/>
      <c r="D80" s="442"/>
      <c r="E80" s="442"/>
      <c r="F80" s="442"/>
      <c r="G80" s="442"/>
      <c r="H80" s="442"/>
      <c r="I80" s="442"/>
      <c r="J80" s="204" t="e">
        <f t="shared" si="125"/>
        <v>#DIV/0!</v>
      </c>
      <c r="K80" s="174"/>
      <c r="L80" s="157" t="e">
        <f t="shared" si="126"/>
        <v>#DIV/0!</v>
      </c>
      <c r="M80" s="157" t="e">
        <f t="shared" si="117"/>
        <v>#DIV/0!</v>
      </c>
      <c r="N80" s="442"/>
      <c r="O80" s="442">
        <f t="shared" si="101"/>
        <v>0</v>
      </c>
      <c r="P80" s="157" t="e">
        <f t="shared" si="14"/>
        <v>#DIV/0!</v>
      </c>
      <c r="Q80" s="377"/>
      <c r="R80" s="377"/>
      <c r="S80" s="587"/>
      <c r="CG80" s="22">
        <f>I80-K80</f>
        <v>0</v>
      </c>
      <c r="CJ80" s="313" t="b">
        <f t="shared" si="121"/>
        <v>1</v>
      </c>
      <c r="CT80" s="314">
        <f t="shared" si="122"/>
        <v>0</v>
      </c>
      <c r="CU80" s="313" t="b">
        <f t="shared" si="123"/>
        <v>1</v>
      </c>
    </row>
    <row r="81" spans="1:99" ht="36.75" customHeight="1" x14ac:dyDescent="0.35">
      <c r="A81" s="136"/>
      <c r="B81" s="297" t="s">
        <v>22</v>
      </c>
      <c r="C81" s="297"/>
      <c r="D81" s="442"/>
      <c r="E81" s="442"/>
      <c r="F81" s="442"/>
      <c r="G81" s="442"/>
      <c r="H81" s="442"/>
      <c r="I81" s="442"/>
      <c r="J81" s="204" t="e">
        <f t="shared" si="125"/>
        <v>#DIV/0!</v>
      </c>
      <c r="K81" s="174"/>
      <c r="L81" s="157" t="e">
        <f t="shared" si="126"/>
        <v>#DIV/0!</v>
      </c>
      <c r="M81" s="157" t="e">
        <f t="shared" si="117"/>
        <v>#DIV/0!</v>
      </c>
      <c r="N81" s="442"/>
      <c r="O81" s="442">
        <f t="shared" si="101"/>
        <v>0</v>
      </c>
      <c r="P81" s="124" t="e">
        <f t="shared" ref="P81:P88" si="127">N81/H81</f>
        <v>#DIV/0!</v>
      </c>
      <c r="Q81" s="375"/>
      <c r="R81" s="375"/>
      <c r="S81" s="587"/>
      <c r="CG81" s="22">
        <f>I81-K81</f>
        <v>0</v>
      </c>
      <c r="CJ81" s="313" t="b">
        <f t="shared" si="121"/>
        <v>1</v>
      </c>
      <c r="CT81" s="314">
        <f t="shared" si="122"/>
        <v>0</v>
      </c>
      <c r="CU81" s="313" t="b">
        <f t="shared" si="123"/>
        <v>1</v>
      </c>
    </row>
    <row r="82" spans="1:99" ht="36.75" customHeight="1" x14ac:dyDescent="0.35">
      <c r="A82" s="138"/>
      <c r="B82" s="297" t="s">
        <v>11</v>
      </c>
      <c r="C82" s="297"/>
      <c r="D82" s="442"/>
      <c r="E82" s="442"/>
      <c r="F82" s="442"/>
      <c r="G82" s="442"/>
      <c r="H82" s="283"/>
      <c r="I82" s="442"/>
      <c r="J82" s="204" t="e">
        <f t="shared" si="125"/>
        <v>#DIV/0!</v>
      </c>
      <c r="K82" s="174"/>
      <c r="L82" s="157" t="e">
        <f t="shared" si="126"/>
        <v>#DIV/0!</v>
      </c>
      <c r="M82" s="157" t="e">
        <f t="shared" si="117"/>
        <v>#DIV/0!</v>
      </c>
      <c r="N82" s="442"/>
      <c r="O82" s="283">
        <f t="shared" si="101"/>
        <v>0</v>
      </c>
      <c r="P82" s="124" t="e">
        <f t="shared" si="127"/>
        <v>#DIV/0!</v>
      </c>
      <c r="Q82" s="140"/>
      <c r="R82" s="140"/>
      <c r="S82" s="588"/>
      <c r="CG82" s="22">
        <f>I82-K82</f>
        <v>0</v>
      </c>
      <c r="CJ82" s="313" t="b">
        <f t="shared" si="121"/>
        <v>1</v>
      </c>
      <c r="CT82" s="314">
        <f t="shared" si="122"/>
        <v>0</v>
      </c>
      <c r="CU82" s="313" t="b">
        <f t="shared" si="123"/>
        <v>1</v>
      </c>
    </row>
    <row r="83" spans="1:99" ht="181.5" customHeight="1" x14ac:dyDescent="0.35">
      <c r="A83" s="135" t="s">
        <v>117</v>
      </c>
      <c r="B83" s="158" t="s">
        <v>293</v>
      </c>
      <c r="C83" s="158" t="s">
        <v>17</v>
      </c>
      <c r="D83" s="442"/>
      <c r="E83" s="442"/>
      <c r="F83" s="442"/>
      <c r="G83" s="442">
        <f>SUM(G84:G88)</f>
        <v>154363</v>
      </c>
      <c r="H83" s="442">
        <f t="shared" ref="H83:I83" si="128">SUM(H84:H88)</f>
        <v>154363</v>
      </c>
      <c r="I83" s="442">
        <f t="shared" si="128"/>
        <v>24558</v>
      </c>
      <c r="J83" s="172">
        <f t="shared" si="125"/>
        <v>0.16</v>
      </c>
      <c r="K83" s="287">
        <f>SUM(K84:K88)</f>
        <v>9396.57</v>
      </c>
      <c r="L83" s="153">
        <f t="shared" si="126"/>
        <v>0.06</v>
      </c>
      <c r="M83" s="153">
        <f t="shared" si="117"/>
        <v>0.38</v>
      </c>
      <c r="N83" s="442">
        <f>SUM(N84:N88)</f>
        <v>154363</v>
      </c>
      <c r="O83" s="442">
        <f>SUM(O84:O88)</f>
        <v>0</v>
      </c>
      <c r="P83" s="125">
        <f t="shared" si="127"/>
        <v>1</v>
      </c>
      <c r="Q83" s="451"/>
      <c r="R83" s="451"/>
      <c r="S83" s="586" t="s">
        <v>409</v>
      </c>
      <c r="CG83" s="22"/>
      <c r="CJ83" s="313"/>
      <c r="CT83" s="314">
        <f t="shared" si="122"/>
        <v>154363</v>
      </c>
      <c r="CU83" s="313" t="b">
        <f t="shared" si="123"/>
        <v>1</v>
      </c>
    </row>
    <row r="84" spans="1:99" ht="28.5" customHeight="1" x14ac:dyDescent="0.35">
      <c r="A84" s="136"/>
      <c r="B84" s="297" t="s">
        <v>10</v>
      </c>
      <c r="C84" s="297"/>
      <c r="D84" s="442"/>
      <c r="E84" s="442"/>
      <c r="F84" s="442"/>
      <c r="G84" s="287"/>
      <c r="H84" s="287"/>
      <c r="I84" s="287"/>
      <c r="J84" s="204" t="e">
        <f t="shared" si="125"/>
        <v>#DIV/0!</v>
      </c>
      <c r="K84" s="174"/>
      <c r="L84" s="157" t="e">
        <f t="shared" si="126"/>
        <v>#DIV/0!</v>
      </c>
      <c r="M84" s="157" t="e">
        <f t="shared" si="117"/>
        <v>#DIV/0!</v>
      </c>
      <c r="N84" s="287"/>
      <c r="O84" s="287"/>
      <c r="P84" s="124" t="e">
        <f t="shared" si="127"/>
        <v>#DIV/0!</v>
      </c>
      <c r="Q84" s="375"/>
      <c r="R84" s="375"/>
      <c r="S84" s="587"/>
      <c r="CG84" s="22"/>
      <c r="CJ84" s="313"/>
      <c r="CT84" s="314">
        <f t="shared" si="122"/>
        <v>0</v>
      </c>
      <c r="CU84" s="313" t="b">
        <f t="shared" si="123"/>
        <v>1</v>
      </c>
    </row>
    <row r="85" spans="1:99" ht="28.5" customHeight="1" x14ac:dyDescent="0.35">
      <c r="A85" s="136"/>
      <c r="B85" s="297" t="s">
        <v>8</v>
      </c>
      <c r="C85" s="297"/>
      <c r="D85" s="442"/>
      <c r="E85" s="442"/>
      <c r="F85" s="442"/>
      <c r="G85" s="287">
        <v>154363</v>
      </c>
      <c r="H85" s="287">
        <v>154363</v>
      </c>
      <c r="I85" s="287">
        <v>24558</v>
      </c>
      <c r="J85" s="172">
        <f t="shared" si="125"/>
        <v>0.16</v>
      </c>
      <c r="K85" s="287">
        <v>9396.57</v>
      </c>
      <c r="L85" s="153">
        <f t="shared" si="126"/>
        <v>0.06</v>
      </c>
      <c r="M85" s="153">
        <f t="shared" si="117"/>
        <v>0.38</v>
      </c>
      <c r="N85" s="287">
        <f>H85</f>
        <v>154363</v>
      </c>
      <c r="O85" s="287">
        <f>H85-N85</f>
        <v>0</v>
      </c>
      <c r="P85" s="125">
        <f t="shared" si="127"/>
        <v>1</v>
      </c>
      <c r="Q85" s="376"/>
      <c r="R85" s="376"/>
      <c r="S85" s="587"/>
      <c r="CG85" s="22"/>
      <c r="CJ85" s="313"/>
      <c r="CT85" s="314">
        <f t="shared" si="122"/>
        <v>154363</v>
      </c>
      <c r="CU85" s="313" t="b">
        <f t="shared" si="123"/>
        <v>1</v>
      </c>
    </row>
    <row r="86" spans="1:99" ht="28.5" customHeight="1" x14ac:dyDescent="0.35">
      <c r="A86" s="136"/>
      <c r="B86" s="297" t="s">
        <v>19</v>
      </c>
      <c r="C86" s="297"/>
      <c r="D86" s="442"/>
      <c r="E86" s="442"/>
      <c r="F86" s="442"/>
      <c r="G86" s="287"/>
      <c r="H86" s="287"/>
      <c r="I86" s="287"/>
      <c r="J86" s="204" t="e">
        <f t="shared" si="125"/>
        <v>#DIV/0!</v>
      </c>
      <c r="K86" s="174"/>
      <c r="L86" s="157" t="e">
        <f t="shared" si="126"/>
        <v>#DIV/0!</v>
      </c>
      <c r="M86" s="157" t="e">
        <f t="shared" si="117"/>
        <v>#DIV/0!</v>
      </c>
      <c r="N86" s="287"/>
      <c r="O86" s="287"/>
      <c r="P86" s="124" t="e">
        <f t="shared" si="127"/>
        <v>#DIV/0!</v>
      </c>
      <c r="Q86" s="375"/>
      <c r="R86" s="375"/>
      <c r="S86" s="587"/>
      <c r="CG86" s="22"/>
      <c r="CJ86" s="313"/>
      <c r="CT86" s="314">
        <f t="shared" si="122"/>
        <v>0</v>
      </c>
      <c r="CU86" s="313" t="b">
        <f t="shared" si="123"/>
        <v>1</v>
      </c>
    </row>
    <row r="87" spans="1:99" ht="28.5" customHeight="1" x14ac:dyDescent="0.35">
      <c r="A87" s="136"/>
      <c r="B87" s="297" t="s">
        <v>22</v>
      </c>
      <c r="C87" s="297"/>
      <c r="D87" s="442"/>
      <c r="E87" s="442"/>
      <c r="F87" s="442"/>
      <c r="G87" s="287"/>
      <c r="H87" s="287"/>
      <c r="I87" s="287"/>
      <c r="J87" s="204" t="e">
        <f t="shared" si="125"/>
        <v>#DIV/0!</v>
      </c>
      <c r="K87" s="174"/>
      <c r="L87" s="157" t="e">
        <f t="shared" si="126"/>
        <v>#DIV/0!</v>
      </c>
      <c r="M87" s="157" t="e">
        <f t="shared" si="117"/>
        <v>#DIV/0!</v>
      </c>
      <c r="N87" s="287"/>
      <c r="O87" s="287"/>
      <c r="P87" s="124" t="e">
        <f t="shared" si="127"/>
        <v>#DIV/0!</v>
      </c>
      <c r="Q87" s="375"/>
      <c r="R87" s="375"/>
      <c r="S87" s="587"/>
      <c r="CG87" s="22"/>
      <c r="CJ87" s="313"/>
      <c r="CT87" s="314">
        <f t="shared" si="122"/>
        <v>0</v>
      </c>
      <c r="CU87" s="313" t="b">
        <f t="shared" si="123"/>
        <v>1</v>
      </c>
    </row>
    <row r="88" spans="1:99" ht="28.5" customHeight="1" x14ac:dyDescent="0.35">
      <c r="A88" s="138"/>
      <c r="B88" s="297" t="s">
        <v>11</v>
      </c>
      <c r="C88" s="297"/>
      <c r="D88" s="442"/>
      <c r="E88" s="442"/>
      <c r="F88" s="442"/>
      <c r="G88" s="287"/>
      <c r="H88" s="287"/>
      <c r="I88" s="287"/>
      <c r="J88" s="204" t="e">
        <f t="shared" si="125"/>
        <v>#DIV/0!</v>
      </c>
      <c r="K88" s="174"/>
      <c r="L88" s="157" t="e">
        <f t="shared" si="126"/>
        <v>#DIV/0!</v>
      </c>
      <c r="M88" s="157" t="e">
        <f t="shared" si="117"/>
        <v>#DIV/0!</v>
      </c>
      <c r="N88" s="287"/>
      <c r="O88" s="287"/>
      <c r="P88" s="124" t="e">
        <f t="shared" si="127"/>
        <v>#DIV/0!</v>
      </c>
      <c r="Q88" s="140"/>
      <c r="R88" s="140"/>
      <c r="S88" s="588"/>
      <c r="CG88" s="22"/>
      <c r="CJ88" s="313"/>
      <c r="CT88" s="314">
        <f t="shared" si="122"/>
        <v>0</v>
      </c>
      <c r="CU88" s="313" t="b">
        <f t="shared" si="123"/>
        <v>1</v>
      </c>
    </row>
    <row r="89" spans="1:99" ht="186" x14ac:dyDescent="0.35">
      <c r="A89" s="135" t="s">
        <v>218</v>
      </c>
      <c r="B89" s="158" t="s">
        <v>286</v>
      </c>
      <c r="C89" s="158" t="s">
        <v>17</v>
      </c>
      <c r="D89" s="442"/>
      <c r="E89" s="442"/>
      <c r="F89" s="442"/>
      <c r="G89" s="442">
        <f>SUM(G90:G94)</f>
        <v>21996</v>
      </c>
      <c r="H89" s="442">
        <f t="shared" ref="H89:I89" si="129">SUM(H90:H94)</f>
        <v>21996</v>
      </c>
      <c r="I89" s="442">
        <f t="shared" si="129"/>
        <v>3850</v>
      </c>
      <c r="J89" s="172">
        <f t="shared" ref="J89:J94" si="130">I89/H89</f>
        <v>0.18</v>
      </c>
      <c r="K89" s="287">
        <f>SUM(K90:K94)</f>
        <v>0</v>
      </c>
      <c r="L89" s="153">
        <f t="shared" ref="L89:L94" si="131">K89/H89</f>
        <v>0</v>
      </c>
      <c r="M89" s="157">
        <f t="shared" ref="M89:M94" si="132">K89/I89</f>
        <v>0</v>
      </c>
      <c r="N89" s="442">
        <f>SUM(N90:N94)</f>
        <v>21996</v>
      </c>
      <c r="O89" s="442">
        <f>SUM(O90:O94)</f>
        <v>0</v>
      </c>
      <c r="P89" s="125">
        <f t="shared" ref="P89:P94" si="133">N89/H89</f>
        <v>1</v>
      </c>
      <c r="Q89" s="451"/>
      <c r="R89" s="451"/>
      <c r="S89" s="583" t="s">
        <v>410</v>
      </c>
      <c r="CG89" s="22"/>
      <c r="CJ89" s="313"/>
      <c r="CT89" s="314">
        <f t="shared" si="122"/>
        <v>21996</v>
      </c>
      <c r="CU89" s="313" t="b">
        <f t="shared" si="123"/>
        <v>1</v>
      </c>
    </row>
    <row r="90" spans="1:99" ht="30.75" customHeight="1" x14ac:dyDescent="0.35">
      <c r="A90" s="136"/>
      <c r="B90" s="297" t="s">
        <v>10</v>
      </c>
      <c r="C90" s="297"/>
      <c r="D90" s="442"/>
      <c r="E90" s="442"/>
      <c r="F90" s="442"/>
      <c r="G90" s="287"/>
      <c r="H90" s="287"/>
      <c r="I90" s="287"/>
      <c r="J90" s="204" t="e">
        <f t="shared" si="130"/>
        <v>#DIV/0!</v>
      </c>
      <c r="K90" s="174"/>
      <c r="L90" s="157" t="e">
        <f t="shared" si="131"/>
        <v>#DIV/0!</v>
      </c>
      <c r="M90" s="157" t="e">
        <f t="shared" si="132"/>
        <v>#DIV/0!</v>
      </c>
      <c r="N90" s="287"/>
      <c r="O90" s="287"/>
      <c r="P90" s="124" t="e">
        <f t="shared" si="133"/>
        <v>#DIV/0!</v>
      </c>
      <c r="Q90" s="375"/>
      <c r="R90" s="375"/>
      <c r="S90" s="587"/>
      <c r="CG90" s="22"/>
      <c r="CJ90" s="313"/>
      <c r="CT90" s="314">
        <f t="shared" si="122"/>
        <v>0</v>
      </c>
      <c r="CU90" s="313" t="b">
        <f t="shared" si="123"/>
        <v>1</v>
      </c>
    </row>
    <row r="91" spans="1:99" ht="30.75" customHeight="1" x14ac:dyDescent="0.35">
      <c r="A91" s="136"/>
      <c r="B91" s="297" t="s">
        <v>8</v>
      </c>
      <c r="C91" s="297"/>
      <c r="D91" s="442"/>
      <c r="E91" s="442"/>
      <c r="F91" s="442"/>
      <c r="G91" s="287">
        <v>21996</v>
      </c>
      <c r="H91" s="287">
        <v>21996</v>
      </c>
      <c r="I91" s="287">
        <v>3850</v>
      </c>
      <c r="J91" s="172">
        <f t="shared" si="130"/>
        <v>0.18</v>
      </c>
      <c r="K91" s="287"/>
      <c r="L91" s="153">
        <f t="shared" si="131"/>
        <v>0</v>
      </c>
      <c r="M91" s="157">
        <f t="shared" si="132"/>
        <v>0</v>
      </c>
      <c r="N91" s="287">
        <f>H91</f>
        <v>21996</v>
      </c>
      <c r="O91" s="287">
        <f>H91-N91</f>
        <v>0</v>
      </c>
      <c r="P91" s="125">
        <f t="shared" si="133"/>
        <v>1</v>
      </c>
      <c r="Q91" s="376"/>
      <c r="R91" s="376"/>
      <c r="S91" s="587"/>
      <c r="CG91" s="22"/>
      <c r="CJ91" s="313"/>
      <c r="CT91" s="314">
        <f t="shared" si="122"/>
        <v>21996</v>
      </c>
      <c r="CU91" s="313" t="b">
        <f t="shared" si="123"/>
        <v>1</v>
      </c>
    </row>
    <row r="92" spans="1:99" ht="30.75" customHeight="1" x14ac:dyDescent="0.35">
      <c r="A92" s="136"/>
      <c r="B92" s="297" t="s">
        <v>19</v>
      </c>
      <c r="C92" s="297"/>
      <c r="D92" s="442"/>
      <c r="E92" s="442"/>
      <c r="F92" s="442"/>
      <c r="G92" s="287"/>
      <c r="H92" s="287"/>
      <c r="I92" s="287"/>
      <c r="J92" s="204" t="e">
        <f t="shared" si="130"/>
        <v>#DIV/0!</v>
      </c>
      <c r="K92" s="174"/>
      <c r="L92" s="157" t="e">
        <f t="shared" si="131"/>
        <v>#DIV/0!</v>
      </c>
      <c r="M92" s="157" t="e">
        <f t="shared" si="132"/>
        <v>#DIV/0!</v>
      </c>
      <c r="N92" s="287"/>
      <c r="O92" s="287"/>
      <c r="P92" s="124" t="e">
        <f t="shared" si="133"/>
        <v>#DIV/0!</v>
      </c>
      <c r="Q92" s="375"/>
      <c r="R92" s="375"/>
      <c r="S92" s="587"/>
      <c r="CG92" s="22"/>
      <c r="CJ92" s="313"/>
      <c r="CT92" s="314">
        <f t="shared" si="122"/>
        <v>0</v>
      </c>
      <c r="CU92" s="313" t="b">
        <f t="shared" si="123"/>
        <v>1</v>
      </c>
    </row>
    <row r="93" spans="1:99" ht="30.75" customHeight="1" x14ac:dyDescent="0.35">
      <c r="A93" s="136"/>
      <c r="B93" s="297" t="s">
        <v>22</v>
      </c>
      <c r="C93" s="297"/>
      <c r="D93" s="442"/>
      <c r="E93" s="442"/>
      <c r="F93" s="442"/>
      <c r="G93" s="287"/>
      <c r="H93" s="287"/>
      <c r="I93" s="287"/>
      <c r="J93" s="204" t="e">
        <f t="shared" si="130"/>
        <v>#DIV/0!</v>
      </c>
      <c r="K93" s="174"/>
      <c r="L93" s="157" t="e">
        <f t="shared" si="131"/>
        <v>#DIV/0!</v>
      </c>
      <c r="M93" s="157" t="e">
        <f t="shared" si="132"/>
        <v>#DIV/0!</v>
      </c>
      <c r="N93" s="287"/>
      <c r="O93" s="287"/>
      <c r="P93" s="124" t="e">
        <f t="shared" si="133"/>
        <v>#DIV/0!</v>
      </c>
      <c r="Q93" s="375"/>
      <c r="R93" s="375"/>
      <c r="S93" s="587"/>
      <c r="CG93" s="22"/>
      <c r="CJ93" s="313"/>
      <c r="CT93" s="314">
        <f t="shared" si="122"/>
        <v>0</v>
      </c>
      <c r="CU93" s="313" t="b">
        <f t="shared" si="123"/>
        <v>1</v>
      </c>
    </row>
    <row r="94" spans="1:99" ht="30.75" customHeight="1" x14ac:dyDescent="0.35">
      <c r="A94" s="138"/>
      <c r="B94" s="297" t="s">
        <v>11</v>
      </c>
      <c r="C94" s="297"/>
      <c r="D94" s="442"/>
      <c r="E94" s="442"/>
      <c r="F94" s="442"/>
      <c r="G94" s="287"/>
      <c r="H94" s="287"/>
      <c r="I94" s="287"/>
      <c r="J94" s="204" t="e">
        <f t="shared" si="130"/>
        <v>#DIV/0!</v>
      </c>
      <c r="K94" s="174"/>
      <c r="L94" s="157" t="e">
        <f t="shared" si="131"/>
        <v>#DIV/0!</v>
      </c>
      <c r="M94" s="157" t="e">
        <f t="shared" si="132"/>
        <v>#DIV/0!</v>
      </c>
      <c r="N94" s="287"/>
      <c r="O94" s="287"/>
      <c r="P94" s="124" t="e">
        <f t="shared" si="133"/>
        <v>#DIV/0!</v>
      </c>
      <c r="Q94" s="140"/>
      <c r="R94" s="140"/>
      <c r="S94" s="588"/>
      <c r="CG94" s="22"/>
      <c r="CJ94" s="313"/>
      <c r="CT94" s="314">
        <f t="shared" si="122"/>
        <v>0</v>
      </c>
      <c r="CU94" s="313" t="b">
        <f t="shared" si="123"/>
        <v>1</v>
      </c>
    </row>
    <row r="95" spans="1:99" s="312" customFormat="1" ht="46.5" x14ac:dyDescent="0.35">
      <c r="A95" s="318" t="s">
        <v>219</v>
      </c>
      <c r="B95" s="319" t="s">
        <v>190</v>
      </c>
      <c r="C95" s="307" t="s">
        <v>17</v>
      </c>
      <c r="D95" s="310">
        <f t="shared" ref="D95:I95" si="134">SUM(D96:D100)</f>
        <v>0</v>
      </c>
      <c r="E95" s="310">
        <f t="shared" si="134"/>
        <v>0</v>
      </c>
      <c r="F95" s="310">
        <f t="shared" si="134"/>
        <v>0</v>
      </c>
      <c r="G95" s="310">
        <f>SUM(G96:G100)</f>
        <v>11038.76</v>
      </c>
      <c r="H95" s="310">
        <f t="shared" si="134"/>
        <v>11038.76</v>
      </c>
      <c r="I95" s="310">
        <f t="shared" si="134"/>
        <v>0</v>
      </c>
      <c r="J95" s="339">
        <f>I95/H95</f>
        <v>0</v>
      </c>
      <c r="K95" s="340">
        <f>SUM(K96:K100)</f>
        <v>0</v>
      </c>
      <c r="L95" s="341">
        <f>K95/H95</f>
        <v>0</v>
      </c>
      <c r="M95" s="341" t="e">
        <f t="shared" ref="M95:M112" si="135">K95/I95</f>
        <v>#DIV/0!</v>
      </c>
      <c r="N95" s="286">
        <f t="shared" ref="N95:O95" si="136">SUM(N96:N100)</f>
        <v>11038.76</v>
      </c>
      <c r="O95" s="286">
        <f t="shared" si="136"/>
        <v>0</v>
      </c>
      <c r="P95" s="123">
        <f t="shared" ref="P95:P124" si="137">N95/H95</f>
        <v>1</v>
      </c>
      <c r="Q95" s="372"/>
      <c r="R95" s="372"/>
      <c r="S95" s="586"/>
      <c r="CJ95" s="313" t="b">
        <f t="shared" ref="CJ95:CJ126" si="138">N95+O95=H95</f>
        <v>1</v>
      </c>
      <c r="CT95" s="314">
        <f t="shared" si="122"/>
        <v>11038.76</v>
      </c>
      <c r="CU95" s="313" t="b">
        <f t="shared" si="123"/>
        <v>1</v>
      </c>
    </row>
    <row r="96" spans="1:99" s="35" customFormat="1" x14ac:dyDescent="0.35">
      <c r="A96" s="136"/>
      <c r="B96" s="156" t="s">
        <v>10</v>
      </c>
      <c r="C96" s="280"/>
      <c r="D96" s="279"/>
      <c r="E96" s="279"/>
      <c r="F96" s="279"/>
      <c r="G96" s="279">
        <f>G102+G108</f>
        <v>0</v>
      </c>
      <c r="H96" s="343">
        <f t="shared" ref="H96:I96" si="139">H102+H108</f>
        <v>0</v>
      </c>
      <c r="I96" s="343">
        <f t="shared" si="139"/>
        <v>0</v>
      </c>
      <c r="J96" s="204" t="e">
        <f>I96/H96</f>
        <v>#DIV/0!</v>
      </c>
      <c r="K96" s="174">
        <f t="shared" ref="K96" si="140">K102+K108</f>
        <v>0</v>
      </c>
      <c r="L96" s="157" t="e">
        <f t="shared" ref="L96:L100" si="141">K96/H96</f>
        <v>#DIV/0!</v>
      </c>
      <c r="M96" s="157" t="e">
        <f t="shared" si="135"/>
        <v>#DIV/0!</v>
      </c>
      <c r="N96" s="343">
        <f>N102+N108</f>
        <v>0</v>
      </c>
      <c r="O96" s="343">
        <f>H96-N96</f>
        <v>0</v>
      </c>
      <c r="P96" s="124" t="e">
        <f t="shared" si="137"/>
        <v>#DIV/0!</v>
      </c>
      <c r="Q96" s="375"/>
      <c r="R96" s="375"/>
      <c r="S96" s="587"/>
      <c r="CJ96" s="40" t="b">
        <f t="shared" si="138"/>
        <v>1</v>
      </c>
      <c r="CT96" s="271">
        <f t="shared" si="122"/>
        <v>0</v>
      </c>
      <c r="CU96" s="25" t="b">
        <f t="shared" si="123"/>
        <v>1</v>
      </c>
    </row>
    <row r="97" spans="1:99" s="35" customFormat="1" x14ac:dyDescent="0.35">
      <c r="A97" s="136"/>
      <c r="B97" s="156" t="s">
        <v>8</v>
      </c>
      <c r="C97" s="280"/>
      <c r="D97" s="279"/>
      <c r="E97" s="279"/>
      <c r="F97" s="279"/>
      <c r="G97" s="343">
        <f t="shared" ref="G97:I97" si="142">G103+G109</f>
        <v>0</v>
      </c>
      <c r="H97" s="343">
        <f t="shared" si="142"/>
        <v>0</v>
      </c>
      <c r="I97" s="343">
        <f t="shared" si="142"/>
        <v>0</v>
      </c>
      <c r="J97" s="204" t="e">
        <f>I97/H97</f>
        <v>#DIV/0!</v>
      </c>
      <c r="K97" s="174">
        <f t="shared" ref="K97" si="143">K103+K109</f>
        <v>0</v>
      </c>
      <c r="L97" s="157" t="e">
        <f t="shared" si="141"/>
        <v>#DIV/0!</v>
      </c>
      <c r="M97" s="157" t="e">
        <f t="shared" si="135"/>
        <v>#DIV/0!</v>
      </c>
      <c r="N97" s="343">
        <f t="shared" ref="N97:N100" si="144">N103+N109</f>
        <v>0</v>
      </c>
      <c r="O97" s="343">
        <f t="shared" ref="O97:O100" si="145">H97-N97</f>
        <v>0</v>
      </c>
      <c r="P97" s="124" t="e">
        <f t="shared" si="137"/>
        <v>#DIV/0!</v>
      </c>
      <c r="Q97" s="375"/>
      <c r="R97" s="375"/>
      <c r="S97" s="587"/>
      <c r="CJ97" s="40" t="b">
        <f t="shared" si="138"/>
        <v>1</v>
      </c>
      <c r="CT97" s="271">
        <f t="shared" si="122"/>
        <v>0</v>
      </c>
      <c r="CU97" s="25" t="b">
        <f t="shared" si="123"/>
        <v>1</v>
      </c>
    </row>
    <row r="98" spans="1:99" s="35" customFormat="1" x14ac:dyDescent="0.35">
      <c r="A98" s="136"/>
      <c r="B98" s="156" t="s">
        <v>19</v>
      </c>
      <c r="C98" s="280"/>
      <c r="D98" s="279"/>
      <c r="E98" s="279"/>
      <c r="F98" s="279"/>
      <c r="G98" s="343">
        <f t="shared" ref="G98:I98" si="146">G104+G110</f>
        <v>0</v>
      </c>
      <c r="H98" s="343">
        <f t="shared" si="146"/>
        <v>0</v>
      </c>
      <c r="I98" s="343">
        <f t="shared" si="146"/>
        <v>0</v>
      </c>
      <c r="J98" s="204" t="e">
        <f t="shared" ref="J98:J100" si="147">I98/H98</f>
        <v>#DIV/0!</v>
      </c>
      <c r="K98" s="174">
        <f t="shared" ref="K98" si="148">K104+K110</f>
        <v>0</v>
      </c>
      <c r="L98" s="157" t="e">
        <f t="shared" si="141"/>
        <v>#DIV/0!</v>
      </c>
      <c r="M98" s="157" t="e">
        <f t="shared" si="135"/>
        <v>#DIV/0!</v>
      </c>
      <c r="N98" s="343">
        <f t="shared" si="144"/>
        <v>0</v>
      </c>
      <c r="O98" s="343">
        <f t="shared" si="145"/>
        <v>0</v>
      </c>
      <c r="P98" s="124" t="e">
        <f t="shared" si="137"/>
        <v>#DIV/0!</v>
      </c>
      <c r="Q98" s="375"/>
      <c r="R98" s="375"/>
      <c r="S98" s="587"/>
      <c r="CG98" s="184"/>
      <c r="CJ98" s="40" t="b">
        <f t="shared" si="138"/>
        <v>1</v>
      </c>
      <c r="CT98" s="271">
        <f t="shared" si="122"/>
        <v>0</v>
      </c>
      <c r="CU98" s="25" t="b">
        <f t="shared" si="123"/>
        <v>1</v>
      </c>
    </row>
    <row r="99" spans="1:99" s="35" customFormat="1" x14ac:dyDescent="0.35">
      <c r="A99" s="136"/>
      <c r="B99" s="156" t="s">
        <v>22</v>
      </c>
      <c r="C99" s="280"/>
      <c r="D99" s="279"/>
      <c r="E99" s="279"/>
      <c r="F99" s="279"/>
      <c r="G99" s="343">
        <f t="shared" ref="G99:I99" si="149">G105+G111</f>
        <v>11038.76</v>
      </c>
      <c r="H99" s="343">
        <f t="shared" si="149"/>
        <v>11038.76</v>
      </c>
      <c r="I99" s="343">
        <f t="shared" si="149"/>
        <v>0</v>
      </c>
      <c r="J99" s="204">
        <f t="shared" si="147"/>
        <v>0</v>
      </c>
      <c r="K99" s="174">
        <f t="shared" ref="K99" si="150">K105+K111</f>
        <v>0</v>
      </c>
      <c r="L99" s="157">
        <f t="shared" si="141"/>
        <v>0</v>
      </c>
      <c r="M99" s="157" t="e">
        <f t="shared" si="135"/>
        <v>#DIV/0!</v>
      </c>
      <c r="N99" s="343">
        <f t="shared" si="144"/>
        <v>11038.76</v>
      </c>
      <c r="O99" s="343">
        <f t="shared" si="145"/>
        <v>0</v>
      </c>
      <c r="P99" s="125">
        <f t="shared" si="137"/>
        <v>1</v>
      </c>
      <c r="Q99" s="376"/>
      <c r="R99" s="376"/>
      <c r="S99" s="587"/>
      <c r="CJ99" s="40" t="b">
        <f t="shared" si="138"/>
        <v>1</v>
      </c>
      <c r="CT99" s="271">
        <f t="shared" si="122"/>
        <v>11038.76</v>
      </c>
      <c r="CU99" s="25" t="b">
        <f t="shared" si="123"/>
        <v>1</v>
      </c>
    </row>
    <row r="100" spans="1:99" s="35" customFormat="1" hidden="1" x14ac:dyDescent="0.35">
      <c r="A100" s="138"/>
      <c r="B100" s="156" t="s">
        <v>11</v>
      </c>
      <c r="C100" s="280"/>
      <c r="D100" s="279"/>
      <c r="E100" s="279"/>
      <c r="F100" s="279"/>
      <c r="G100" s="343">
        <f t="shared" ref="G100:I100" si="151">G106+G112</f>
        <v>0</v>
      </c>
      <c r="H100" s="343">
        <f t="shared" si="151"/>
        <v>0</v>
      </c>
      <c r="I100" s="343">
        <f t="shared" si="151"/>
        <v>0</v>
      </c>
      <c r="J100" s="204" t="e">
        <f t="shared" si="147"/>
        <v>#DIV/0!</v>
      </c>
      <c r="K100" s="174">
        <f t="shared" ref="K100" si="152">K106+K112</f>
        <v>0</v>
      </c>
      <c r="L100" s="157" t="e">
        <f t="shared" si="141"/>
        <v>#DIV/0!</v>
      </c>
      <c r="M100" s="157" t="e">
        <f t="shared" si="135"/>
        <v>#DIV/0!</v>
      </c>
      <c r="N100" s="343">
        <f t="shared" si="144"/>
        <v>0</v>
      </c>
      <c r="O100" s="343">
        <f t="shared" si="145"/>
        <v>0</v>
      </c>
      <c r="P100" s="124" t="e">
        <f t="shared" si="137"/>
        <v>#DIV/0!</v>
      </c>
      <c r="Q100" s="140"/>
      <c r="R100" s="140"/>
      <c r="S100" s="588"/>
      <c r="CJ100" s="40" t="b">
        <f t="shared" si="138"/>
        <v>1</v>
      </c>
      <c r="CT100" s="271">
        <f t="shared" si="122"/>
        <v>0</v>
      </c>
      <c r="CU100" s="25" t="b">
        <f t="shared" si="123"/>
        <v>1</v>
      </c>
    </row>
    <row r="101" spans="1:99" s="37" customFormat="1" ht="55.5" customHeight="1" x14ac:dyDescent="0.35">
      <c r="A101" s="203" t="s">
        <v>220</v>
      </c>
      <c r="B101" s="417" t="s">
        <v>431</v>
      </c>
      <c r="C101" s="158"/>
      <c r="D101" s="287">
        <f t="shared" ref="D101:I101" si="153">SUM(D102:D106)</f>
        <v>0</v>
      </c>
      <c r="E101" s="287">
        <f t="shared" si="153"/>
        <v>0</v>
      </c>
      <c r="F101" s="287">
        <f t="shared" si="153"/>
        <v>0</v>
      </c>
      <c r="G101" s="287">
        <f t="shared" si="153"/>
        <v>8033.38</v>
      </c>
      <c r="H101" s="287">
        <f t="shared" si="153"/>
        <v>8033.38</v>
      </c>
      <c r="I101" s="287">
        <f t="shared" si="153"/>
        <v>0</v>
      </c>
      <c r="J101" s="133">
        <f>I101/H101</f>
        <v>0</v>
      </c>
      <c r="K101" s="287">
        <f>SUM(K102:K106)</f>
        <v>0</v>
      </c>
      <c r="L101" s="125">
        <f>K101/H101</f>
        <v>0</v>
      </c>
      <c r="M101" s="124" t="e">
        <f t="shared" si="135"/>
        <v>#DIV/0!</v>
      </c>
      <c r="N101" s="286">
        <f>SUM(N102:N106)</f>
        <v>8033.38</v>
      </c>
      <c r="O101" s="471">
        <f t="shared" ref="O101:O112" si="154">H101-N101</f>
        <v>0</v>
      </c>
      <c r="P101" s="486">
        <f t="shared" si="137"/>
        <v>1</v>
      </c>
      <c r="Q101" s="486"/>
      <c r="R101" s="486"/>
      <c r="S101" s="613" t="s">
        <v>238</v>
      </c>
      <c r="CJ101" s="40" t="b">
        <f t="shared" si="138"/>
        <v>1</v>
      </c>
      <c r="CT101" s="185">
        <f t="shared" si="122"/>
        <v>8033.38</v>
      </c>
      <c r="CU101" s="40" t="b">
        <f t="shared" si="123"/>
        <v>1</v>
      </c>
    </row>
    <row r="102" spans="1:99" s="35" customFormat="1" x14ac:dyDescent="0.35">
      <c r="A102" s="201"/>
      <c r="B102" s="452" t="s">
        <v>10</v>
      </c>
      <c r="C102" s="452"/>
      <c r="D102" s="471"/>
      <c r="E102" s="471"/>
      <c r="F102" s="471"/>
      <c r="G102" s="471"/>
      <c r="H102" s="283"/>
      <c r="I102" s="471"/>
      <c r="J102" s="132" t="e">
        <f t="shared" ref="J102:J106" si="155">I102/H102</f>
        <v>#DIV/0!</v>
      </c>
      <c r="K102" s="127"/>
      <c r="L102" s="124" t="e">
        <f t="shared" ref="L102:L106" si="156">K102/H102</f>
        <v>#DIV/0!</v>
      </c>
      <c r="M102" s="124" t="e">
        <f t="shared" si="135"/>
        <v>#DIV/0!</v>
      </c>
      <c r="N102" s="471"/>
      <c r="O102" s="471">
        <f t="shared" si="154"/>
        <v>0</v>
      </c>
      <c r="P102" s="157" t="e">
        <f t="shared" si="137"/>
        <v>#DIV/0!</v>
      </c>
      <c r="Q102" s="157"/>
      <c r="R102" s="157"/>
      <c r="S102" s="613"/>
      <c r="CJ102" s="40" t="b">
        <f t="shared" si="138"/>
        <v>1</v>
      </c>
      <c r="CT102" s="185">
        <f t="shared" si="122"/>
        <v>0</v>
      </c>
      <c r="CU102" s="40" t="b">
        <f t="shared" si="123"/>
        <v>1</v>
      </c>
    </row>
    <row r="103" spans="1:99" s="35" customFormat="1" x14ac:dyDescent="0.35">
      <c r="A103" s="201"/>
      <c r="B103" s="452" t="s">
        <v>8</v>
      </c>
      <c r="C103" s="452"/>
      <c r="D103" s="471"/>
      <c r="E103" s="471"/>
      <c r="F103" s="471"/>
      <c r="G103" s="471"/>
      <c r="H103" s="471"/>
      <c r="I103" s="471"/>
      <c r="J103" s="132" t="e">
        <f t="shared" si="155"/>
        <v>#DIV/0!</v>
      </c>
      <c r="K103" s="127"/>
      <c r="L103" s="124" t="e">
        <f t="shared" si="156"/>
        <v>#DIV/0!</v>
      </c>
      <c r="M103" s="124" t="e">
        <f t="shared" si="135"/>
        <v>#DIV/0!</v>
      </c>
      <c r="N103" s="471">
        <f>H103</f>
        <v>0</v>
      </c>
      <c r="O103" s="471">
        <f t="shared" si="154"/>
        <v>0</v>
      </c>
      <c r="P103" s="157" t="e">
        <f t="shared" si="137"/>
        <v>#DIV/0!</v>
      </c>
      <c r="Q103" s="157"/>
      <c r="R103" s="157"/>
      <c r="S103" s="613"/>
      <c r="CJ103" s="40" t="b">
        <f t="shared" si="138"/>
        <v>1</v>
      </c>
      <c r="CT103" s="185">
        <f t="shared" si="122"/>
        <v>0</v>
      </c>
      <c r="CU103" s="40" t="b">
        <f t="shared" si="123"/>
        <v>1</v>
      </c>
    </row>
    <row r="104" spans="1:99" s="35" customFormat="1" x14ac:dyDescent="0.35">
      <c r="A104" s="201"/>
      <c r="B104" s="452" t="s">
        <v>19</v>
      </c>
      <c r="C104" s="452"/>
      <c r="D104" s="471"/>
      <c r="E104" s="471"/>
      <c r="F104" s="471"/>
      <c r="G104" s="471"/>
      <c r="H104" s="471"/>
      <c r="I104" s="471"/>
      <c r="J104" s="132" t="e">
        <f>I104/H104</f>
        <v>#DIV/0!</v>
      </c>
      <c r="K104" s="127"/>
      <c r="L104" s="124" t="e">
        <f>K104/H104</f>
        <v>#DIV/0!</v>
      </c>
      <c r="M104" s="124" t="e">
        <f t="shared" si="135"/>
        <v>#DIV/0!</v>
      </c>
      <c r="N104" s="471"/>
      <c r="O104" s="471">
        <f t="shared" si="154"/>
        <v>0</v>
      </c>
      <c r="P104" s="157" t="e">
        <f>N104/H104</f>
        <v>#DIV/0!</v>
      </c>
      <c r="Q104" s="157"/>
      <c r="R104" s="157"/>
      <c r="S104" s="613"/>
      <c r="CG104" s="184"/>
      <c r="CJ104" s="40" t="b">
        <f t="shared" si="138"/>
        <v>1</v>
      </c>
      <c r="CT104" s="185">
        <f t="shared" si="122"/>
        <v>0</v>
      </c>
      <c r="CU104" s="40" t="b">
        <f t="shared" si="123"/>
        <v>1</v>
      </c>
    </row>
    <row r="105" spans="1:99" s="35" customFormat="1" x14ac:dyDescent="0.35">
      <c r="A105" s="201"/>
      <c r="B105" s="452" t="s">
        <v>22</v>
      </c>
      <c r="C105" s="452"/>
      <c r="D105" s="471"/>
      <c r="E105" s="471"/>
      <c r="F105" s="471"/>
      <c r="G105" s="471">
        <v>8033.38</v>
      </c>
      <c r="H105" s="471">
        <v>8033.38</v>
      </c>
      <c r="I105" s="471"/>
      <c r="J105" s="133">
        <f>I105/H105</f>
        <v>0</v>
      </c>
      <c r="K105" s="471"/>
      <c r="L105" s="125">
        <f>K105/H105</f>
        <v>0</v>
      </c>
      <c r="M105" s="124" t="e">
        <f t="shared" si="135"/>
        <v>#DIV/0!</v>
      </c>
      <c r="N105" s="471">
        <f>H105</f>
        <v>8033.38</v>
      </c>
      <c r="O105" s="471">
        <f t="shared" si="154"/>
        <v>0</v>
      </c>
      <c r="P105" s="153">
        <f>N105/H105</f>
        <v>1</v>
      </c>
      <c r="Q105" s="153"/>
      <c r="R105" s="153"/>
      <c r="S105" s="613"/>
      <c r="CJ105" s="40" t="b">
        <f t="shared" si="138"/>
        <v>1</v>
      </c>
      <c r="CT105" s="185">
        <f t="shared" si="122"/>
        <v>8033.38</v>
      </c>
      <c r="CU105" s="40" t="b">
        <f t="shared" si="123"/>
        <v>1</v>
      </c>
    </row>
    <row r="106" spans="1:99" s="35" customFormat="1" x14ac:dyDescent="0.35">
      <c r="A106" s="419"/>
      <c r="B106" s="452" t="s">
        <v>11</v>
      </c>
      <c r="C106" s="452"/>
      <c r="D106" s="471"/>
      <c r="E106" s="471"/>
      <c r="F106" s="471"/>
      <c r="G106" s="471"/>
      <c r="H106" s="283"/>
      <c r="I106" s="471"/>
      <c r="J106" s="132" t="e">
        <f t="shared" si="155"/>
        <v>#DIV/0!</v>
      </c>
      <c r="K106" s="127"/>
      <c r="L106" s="124" t="e">
        <f t="shared" si="156"/>
        <v>#DIV/0!</v>
      </c>
      <c r="M106" s="124" t="e">
        <f t="shared" si="135"/>
        <v>#DIV/0!</v>
      </c>
      <c r="N106" s="471"/>
      <c r="O106" s="471">
        <f t="shared" si="154"/>
        <v>0</v>
      </c>
      <c r="P106" s="157" t="e">
        <f t="shared" si="137"/>
        <v>#DIV/0!</v>
      </c>
      <c r="Q106" s="157"/>
      <c r="R106" s="157"/>
      <c r="S106" s="613"/>
      <c r="CJ106" s="40" t="b">
        <f t="shared" si="138"/>
        <v>1</v>
      </c>
      <c r="CT106" s="185">
        <f t="shared" si="122"/>
        <v>0</v>
      </c>
      <c r="CU106" s="40" t="b">
        <f t="shared" si="123"/>
        <v>1</v>
      </c>
    </row>
    <row r="107" spans="1:99" s="37" customFormat="1" ht="57.75" customHeight="1" x14ac:dyDescent="0.35">
      <c r="A107" s="203" t="s">
        <v>240</v>
      </c>
      <c r="B107" s="417" t="s">
        <v>432</v>
      </c>
      <c r="C107" s="158"/>
      <c r="D107" s="287">
        <f t="shared" ref="D107:I107" si="157">SUM(D108:D112)</f>
        <v>0</v>
      </c>
      <c r="E107" s="287">
        <f t="shared" si="157"/>
        <v>0</v>
      </c>
      <c r="F107" s="287">
        <f t="shared" si="157"/>
        <v>0</v>
      </c>
      <c r="G107" s="287">
        <f t="shared" si="157"/>
        <v>3005.38</v>
      </c>
      <c r="H107" s="287">
        <f t="shared" si="157"/>
        <v>3005.38</v>
      </c>
      <c r="I107" s="287">
        <f t="shared" si="157"/>
        <v>0</v>
      </c>
      <c r="J107" s="133">
        <f>I107/H107</f>
        <v>0</v>
      </c>
      <c r="K107" s="471">
        <f>SUM(K108:K112)</f>
        <v>0</v>
      </c>
      <c r="L107" s="125">
        <f>K107/H107</f>
        <v>0</v>
      </c>
      <c r="M107" s="124" t="e">
        <f t="shared" si="135"/>
        <v>#DIV/0!</v>
      </c>
      <c r="N107" s="286">
        <f>SUM(N108:N112)</f>
        <v>3005.38</v>
      </c>
      <c r="O107" s="471">
        <f t="shared" si="154"/>
        <v>0</v>
      </c>
      <c r="P107" s="486">
        <f t="shared" si="137"/>
        <v>1</v>
      </c>
      <c r="Q107" s="487"/>
      <c r="R107" s="487"/>
      <c r="S107" s="603" t="s">
        <v>239</v>
      </c>
      <c r="CJ107" s="40" t="b">
        <f t="shared" si="138"/>
        <v>1</v>
      </c>
      <c r="CT107" s="185">
        <f t="shared" si="122"/>
        <v>3005.38</v>
      </c>
      <c r="CU107" s="40" t="b">
        <f t="shared" si="123"/>
        <v>1</v>
      </c>
    </row>
    <row r="108" spans="1:99" s="35" customFormat="1" x14ac:dyDescent="0.35">
      <c r="A108" s="201"/>
      <c r="B108" s="452" t="s">
        <v>10</v>
      </c>
      <c r="C108" s="452"/>
      <c r="D108" s="471"/>
      <c r="E108" s="471"/>
      <c r="F108" s="471"/>
      <c r="G108" s="471"/>
      <c r="H108" s="283"/>
      <c r="I108" s="471"/>
      <c r="J108" s="132" t="e">
        <f t="shared" ref="J108:J112" si="158">I108/H108</f>
        <v>#DIV/0!</v>
      </c>
      <c r="K108" s="127"/>
      <c r="L108" s="124" t="e">
        <f t="shared" ref="L108:L112" si="159">K108/H108</f>
        <v>#DIV/0!</v>
      </c>
      <c r="M108" s="124" t="e">
        <f t="shared" si="135"/>
        <v>#DIV/0!</v>
      </c>
      <c r="N108" s="471"/>
      <c r="O108" s="471">
        <f t="shared" si="154"/>
        <v>0</v>
      </c>
      <c r="P108" s="157" t="e">
        <f t="shared" si="137"/>
        <v>#DIV/0!</v>
      </c>
      <c r="Q108" s="377"/>
      <c r="R108" s="377"/>
      <c r="S108" s="604"/>
      <c r="CJ108" s="40" t="b">
        <f t="shared" si="138"/>
        <v>1</v>
      </c>
      <c r="CT108" s="185">
        <f t="shared" si="122"/>
        <v>0</v>
      </c>
      <c r="CU108" s="40" t="b">
        <f t="shared" si="123"/>
        <v>1</v>
      </c>
    </row>
    <row r="109" spans="1:99" s="35" customFormat="1" x14ac:dyDescent="0.35">
      <c r="A109" s="201"/>
      <c r="B109" s="452" t="s">
        <v>8</v>
      </c>
      <c r="C109" s="452"/>
      <c r="D109" s="471"/>
      <c r="E109" s="471"/>
      <c r="F109" s="471"/>
      <c r="G109" s="471"/>
      <c r="H109" s="471"/>
      <c r="I109" s="471"/>
      <c r="J109" s="132" t="e">
        <f t="shared" si="158"/>
        <v>#DIV/0!</v>
      </c>
      <c r="K109" s="471"/>
      <c r="L109" s="124" t="e">
        <f t="shared" si="159"/>
        <v>#DIV/0!</v>
      </c>
      <c r="M109" s="124" t="e">
        <f t="shared" si="135"/>
        <v>#DIV/0!</v>
      </c>
      <c r="N109" s="471">
        <f>H109</f>
        <v>0</v>
      </c>
      <c r="O109" s="471">
        <f t="shared" si="154"/>
        <v>0</v>
      </c>
      <c r="P109" s="157" t="e">
        <f t="shared" si="137"/>
        <v>#DIV/0!</v>
      </c>
      <c r="Q109" s="377"/>
      <c r="R109" s="377"/>
      <c r="S109" s="604"/>
      <c r="CJ109" s="40" t="b">
        <f t="shared" si="138"/>
        <v>1</v>
      </c>
      <c r="CT109" s="185">
        <f t="shared" si="122"/>
        <v>0</v>
      </c>
      <c r="CU109" s="40" t="b">
        <f t="shared" si="123"/>
        <v>1</v>
      </c>
    </row>
    <row r="110" spans="1:99" s="35" customFormat="1" x14ac:dyDescent="0.35">
      <c r="A110" s="201"/>
      <c r="B110" s="452" t="s">
        <v>19</v>
      </c>
      <c r="C110" s="452"/>
      <c r="D110" s="471"/>
      <c r="E110" s="471"/>
      <c r="F110" s="471"/>
      <c r="G110" s="471"/>
      <c r="H110" s="471"/>
      <c r="I110" s="471"/>
      <c r="J110" s="132" t="e">
        <f t="shared" si="158"/>
        <v>#DIV/0!</v>
      </c>
      <c r="K110" s="127"/>
      <c r="L110" s="124" t="e">
        <f t="shared" si="159"/>
        <v>#DIV/0!</v>
      </c>
      <c r="M110" s="124" t="e">
        <f t="shared" si="135"/>
        <v>#DIV/0!</v>
      </c>
      <c r="N110" s="471"/>
      <c r="O110" s="471">
        <f t="shared" si="154"/>
        <v>0</v>
      </c>
      <c r="P110" s="157" t="e">
        <f t="shared" si="137"/>
        <v>#DIV/0!</v>
      </c>
      <c r="Q110" s="377"/>
      <c r="R110" s="377"/>
      <c r="S110" s="604"/>
      <c r="CG110" s="184"/>
      <c r="CJ110" s="40" t="b">
        <f t="shared" si="138"/>
        <v>1</v>
      </c>
      <c r="CT110" s="185">
        <f t="shared" si="122"/>
        <v>0</v>
      </c>
      <c r="CU110" s="40" t="b">
        <f t="shared" si="123"/>
        <v>1</v>
      </c>
    </row>
    <row r="111" spans="1:99" s="35" customFormat="1" x14ac:dyDescent="0.35">
      <c r="A111" s="201"/>
      <c r="B111" s="452" t="s">
        <v>22</v>
      </c>
      <c r="C111" s="452"/>
      <c r="D111" s="471"/>
      <c r="E111" s="471"/>
      <c r="F111" s="471"/>
      <c r="G111" s="471">
        <v>3005.38</v>
      </c>
      <c r="H111" s="471">
        <v>3005.38</v>
      </c>
      <c r="I111" s="471"/>
      <c r="J111" s="133">
        <f t="shared" si="158"/>
        <v>0</v>
      </c>
      <c r="K111" s="471"/>
      <c r="L111" s="125">
        <f t="shared" si="159"/>
        <v>0</v>
      </c>
      <c r="M111" s="124" t="e">
        <f t="shared" si="135"/>
        <v>#DIV/0!</v>
      </c>
      <c r="N111" s="471">
        <f>H111</f>
        <v>3005.38</v>
      </c>
      <c r="O111" s="471">
        <f t="shared" si="154"/>
        <v>0</v>
      </c>
      <c r="P111" s="125">
        <f t="shared" si="137"/>
        <v>1</v>
      </c>
      <c r="Q111" s="376"/>
      <c r="R111" s="376"/>
      <c r="S111" s="604"/>
      <c r="CJ111" s="40" t="b">
        <f t="shared" si="138"/>
        <v>1</v>
      </c>
      <c r="CT111" s="185">
        <f t="shared" si="122"/>
        <v>3005.38</v>
      </c>
      <c r="CU111" s="40" t="b">
        <f t="shared" si="123"/>
        <v>1</v>
      </c>
    </row>
    <row r="112" spans="1:99" s="35" customFormat="1" x14ac:dyDescent="0.35">
      <c r="A112" s="419"/>
      <c r="B112" s="452" t="s">
        <v>11</v>
      </c>
      <c r="C112" s="452"/>
      <c r="D112" s="471"/>
      <c r="E112" s="471"/>
      <c r="F112" s="471"/>
      <c r="G112" s="471"/>
      <c r="H112" s="283"/>
      <c r="I112" s="471"/>
      <c r="J112" s="132" t="e">
        <f t="shared" si="158"/>
        <v>#DIV/0!</v>
      </c>
      <c r="K112" s="127"/>
      <c r="L112" s="124" t="e">
        <f t="shared" si="159"/>
        <v>#DIV/0!</v>
      </c>
      <c r="M112" s="124" t="e">
        <f t="shared" si="135"/>
        <v>#DIV/0!</v>
      </c>
      <c r="N112" s="471"/>
      <c r="O112" s="471">
        <f t="shared" si="154"/>
        <v>0</v>
      </c>
      <c r="P112" s="124" t="e">
        <f t="shared" si="137"/>
        <v>#DIV/0!</v>
      </c>
      <c r="Q112" s="140"/>
      <c r="R112" s="140"/>
      <c r="S112" s="605"/>
      <c r="CJ112" s="40" t="b">
        <f t="shared" si="138"/>
        <v>1</v>
      </c>
      <c r="CT112" s="185">
        <f t="shared" si="122"/>
        <v>0</v>
      </c>
      <c r="CU112" s="40" t="b">
        <f t="shared" si="123"/>
        <v>1</v>
      </c>
    </row>
    <row r="113" spans="1:99" s="93" customFormat="1" ht="46.5" x14ac:dyDescent="0.35">
      <c r="A113" s="128" t="s">
        <v>69</v>
      </c>
      <c r="B113" s="139" t="s">
        <v>241</v>
      </c>
      <c r="C113" s="120" t="s">
        <v>2</v>
      </c>
      <c r="D113" s="288">
        <f t="shared" ref="D113:I113" si="160">SUM(D114:D118)</f>
        <v>0</v>
      </c>
      <c r="E113" s="288">
        <f t="shared" si="160"/>
        <v>0</v>
      </c>
      <c r="F113" s="288">
        <f t="shared" si="160"/>
        <v>0</v>
      </c>
      <c r="G113" s="288">
        <f t="shared" si="160"/>
        <v>10741.77</v>
      </c>
      <c r="H113" s="288">
        <f t="shared" si="160"/>
        <v>10741.77</v>
      </c>
      <c r="I113" s="288">
        <f t="shared" si="160"/>
        <v>1133.3599999999999</v>
      </c>
      <c r="J113" s="258">
        <f>I113/H113</f>
        <v>0.11</v>
      </c>
      <c r="K113" s="288">
        <f>SUM(K114:K118)</f>
        <v>1133.3599999999999</v>
      </c>
      <c r="L113" s="217">
        <f>K113/H113</f>
        <v>0.11</v>
      </c>
      <c r="M113" s="177">
        <f t="shared" si="86"/>
        <v>1</v>
      </c>
      <c r="N113" s="288">
        <f>SUM(N114:N118)</f>
        <v>10741.77</v>
      </c>
      <c r="O113" s="259">
        <f t="shared" ref="O113" si="161">H113-N113</f>
        <v>0</v>
      </c>
      <c r="P113" s="121">
        <f t="shared" si="137"/>
        <v>1</v>
      </c>
      <c r="Q113" s="378"/>
      <c r="R113" s="378"/>
      <c r="S113" s="603"/>
      <c r="CJ113" s="40" t="b">
        <f t="shared" si="138"/>
        <v>1</v>
      </c>
      <c r="CT113" s="271">
        <f t="shared" si="122"/>
        <v>10741.77</v>
      </c>
      <c r="CU113" s="25" t="b">
        <f t="shared" si="123"/>
        <v>1</v>
      </c>
    </row>
    <row r="114" spans="1:99" s="35" customFormat="1" x14ac:dyDescent="0.35">
      <c r="A114" s="131"/>
      <c r="B114" s="452" t="s">
        <v>10</v>
      </c>
      <c r="C114" s="452"/>
      <c r="D114" s="471">
        <f>D120</f>
        <v>0</v>
      </c>
      <c r="E114" s="471">
        <f t="shared" ref="E114:F114" si="162">E120</f>
        <v>0</v>
      </c>
      <c r="F114" s="471">
        <f t="shared" si="162"/>
        <v>0</v>
      </c>
      <c r="G114" s="471">
        <f>G120+G138</f>
        <v>0</v>
      </c>
      <c r="H114" s="471">
        <f t="shared" ref="H114:I114" si="163">H120+H138</f>
        <v>0</v>
      </c>
      <c r="I114" s="471">
        <f t="shared" si="163"/>
        <v>0</v>
      </c>
      <c r="J114" s="204" t="e">
        <f>I114/H114</f>
        <v>#DIV/0!</v>
      </c>
      <c r="K114" s="471">
        <f t="shared" ref="K114" si="164">K120+K138</f>
        <v>0</v>
      </c>
      <c r="L114" s="157" t="e">
        <f>K114/H114</f>
        <v>#DIV/0!</v>
      </c>
      <c r="M114" s="157" t="e">
        <f t="shared" ref="M114:M124" si="165">K114/I114</f>
        <v>#DIV/0!</v>
      </c>
      <c r="N114" s="471">
        <f t="shared" ref="N114:O114" si="166">N120+N138</f>
        <v>0</v>
      </c>
      <c r="O114" s="471">
        <f t="shared" si="166"/>
        <v>0</v>
      </c>
      <c r="P114" s="157" t="e">
        <f t="shared" si="137"/>
        <v>#DIV/0!</v>
      </c>
      <c r="Q114" s="377"/>
      <c r="R114" s="377"/>
      <c r="S114" s="604"/>
      <c r="CJ114" s="40" t="b">
        <f t="shared" si="138"/>
        <v>1</v>
      </c>
      <c r="CT114" s="271">
        <f t="shared" si="122"/>
        <v>0</v>
      </c>
      <c r="CU114" s="25" t="b">
        <f t="shared" si="123"/>
        <v>1</v>
      </c>
    </row>
    <row r="115" spans="1:99" s="35" customFormat="1" x14ac:dyDescent="0.35">
      <c r="A115" s="131"/>
      <c r="B115" s="452" t="s">
        <v>8</v>
      </c>
      <c r="C115" s="452"/>
      <c r="D115" s="471">
        <f t="shared" ref="D115:F118" si="167">D121</f>
        <v>0</v>
      </c>
      <c r="E115" s="471">
        <f t="shared" si="167"/>
        <v>0</v>
      </c>
      <c r="F115" s="471">
        <f t="shared" si="167"/>
        <v>0</v>
      </c>
      <c r="G115" s="471">
        <f t="shared" ref="G115:I115" si="168">G121+G139</f>
        <v>0</v>
      </c>
      <c r="H115" s="471">
        <f t="shared" si="168"/>
        <v>0</v>
      </c>
      <c r="I115" s="471">
        <f t="shared" si="168"/>
        <v>0</v>
      </c>
      <c r="J115" s="204" t="e">
        <f t="shared" ref="J115:J118" si="169">I115/H115</f>
        <v>#DIV/0!</v>
      </c>
      <c r="K115" s="471">
        <f t="shared" ref="K115" si="170">K121+K139</f>
        <v>0</v>
      </c>
      <c r="L115" s="157" t="e">
        <f t="shared" ref="L115:L118" si="171">K115/H115</f>
        <v>#DIV/0!</v>
      </c>
      <c r="M115" s="157" t="e">
        <f t="shared" si="165"/>
        <v>#DIV/0!</v>
      </c>
      <c r="N115" s="471">
        <f t="shared" ref="N115:O115" si="172">N121+N139</f>
        <v>0</v>
      </c>
      <c r="O115" s="471">
        <f t="shared" si="172"/>
        <v>0</v>
      </c>
      <c r="P115" s="157" t="e">
        <f t="shared" si="137"/>
        <v>#DIV/0!</v>
      </c>
      <c r="Q115" s="377"/>
      <c r="R115" s="377"/>
      <c r="S115" s="604"/>
      <c r="CJ115" s="40" t="b">
        <f t="shared" si="138"/>
        <v>1</v>
      </c>
      <c r="CT115" s="271">
        <f t="shared" si="122"/>
        <v>0</v>
      </c>
      <c r="CU115" s="25" t="b">
        <f t="shared" si="123"/>
        <v>1</v>
      </c>
    </row>
    <row r="116" spans="1:99" s="35" customFormat="1" x14ac:dyDescent="0.35">
      <c r="A116" s="131"/>
      <c r="B116" s="452" t="s">
        <v>19</v>
      </c>
      <c r="C116" s="452"/>
      <c r="D116" s="471">
        <f t="shared" si="167"/>
        <v>0</v>
      </c>
      <c r="E116" s="471">
        <f t="shared" si="167"/>
        <v>0</v>
      </c>
      <c r="F116" s="471">
        <f t="shared" si="167"/>
        <v>0</v>
      </c>
      <c r="G116" s="471">
        <f>G122+G140</f>
        <v>10741.77</v>
      </c>
      <c r="H116" s="471">
        <f t="shared" ref="H116:I116" si="173">H122+H140</f>
        <v>10741.77</v>
      </c>
      <c r="I116" s="471">
        <f t="shared" si="173"/>
        <v>1133.3599999999999</v>
      </c>
      <c r="J116" s="204">
        <f t="shared" si="169"/>
        <v>0.11</v>
      </c>
      <c r="K116" s="471">
        <f t="shared" ref="K116" si="174">K122+K140</f>
        <v>1133.3599999999999</v>
      </c>
      <c r="L116" s="157">
        <f t="shared" si="171"/>
        <v>0.11</v>
      </c>
      <c r="M116" s="157">
        <f t="shared" si="165"/>
        <v>1</v>
      </c>
      <c r="N116" s="471">
        <f t="shared" ref="N116:O116" si="175">N122+N140</f>
        <v>10741.77</v>
      </c>
      <c r="O116" s="471">
        <f t="shared" si="175"/>
        <v>0</v>
      </c>
      <c r="P116" s="153">
        <f>N116/H116</f>
        <v>1</v>
      </c>
      <c r="Q116" s="377"/>
      <c r="R116" s="377"/>
      <c r="S116" s="604"/>
      <c r="CJ116" s="40" t="b">
        <f t="shared" si="138"/>
        <v>1</v>
      </c>
      <c r="CT116" s="271">
        <f t="shared" si="122"/>
        <v>10741.77</v>
      </c>
      <c r="CU116" s="25" t="b">
        <f t="shared" si="123"/>
        <v>1</v>
      </c>
    </row>
    <row r="117" spans="1:99" s="35" customFormat="1" hidden="1" x14ac:dyDescent="0.35">
      <c r="A117" s="131"/>
      <c r="B117" s="475" t="s">
        <v>22</v>
      </c>
      <c r="C117" s="475"/>
      <c r="D117" s="471">
        <f t="shared" si="167"/>
        <v>0</v>
      </c>
      <c r="E117" s="471">
        <f t="shared" si="167"/>
        <v>0</v>
      </c>
      <c r="F117" s="471">
        <f t="shared" si="167"/>
        <v>0</v>
      </c>
      <c r="G117" s="471">
        <f t="shared" ref="G117:I117" si="176">G123+G141</f>
        <v>0</v>
      </c>
      <c r="H117" s="471">
        <f t="shared" si="176"/>
        <v>0</v>
      </c>
      <c r="I117" s="471">
        <f t="shared" si="176"/>
        <v>0</v>
      </c>
      <c r="J117" s="204" t="e">
        <f t="shared" si="169"/>
        <v>#DIV/0!</v>
      </c>
      <c r="K117" s="471">
        <f t="shared" ref="K117" si="177">K123+K141</f>
        <v>0</v>
      </c>
      <c r="L117" s="157" t="e">
        <f t="shared" si="171"/>
        <v>#DIV/0!</v>
      </c>
      <c r="M117" s="157" t="e">
        <f t="shared" si="165"/>
        <v>#DIV/0!</v>
      </c>
      <c r="N117" s="471">
        <f t="shared" ref="N117:O117" si="178">N123+N141</f>
        <v>0</v>
      </c>
      <c r="O117" s="471">
        <f t="shared" si="178"/>
        <v>0</v>
      </c>
      <c r="P117" s="157" t="e">
        <f t="shared" si="137"/>
        <v>#DIV/0!</v>
      </c>
      <c r="Q117" s="377"/>
      <c r="R117" s="377"/>
      <c r="S117" s="604"/>
      <c r="CJ117" s="40" t="b">
        <f t="shared" si="138"/>
        <v>1</v>
      </c>
      <c r="CT117" s="271">
        <f t="shared" si="122"/>
        <v>0</v>
      </c>
      <c r="CU117" s="25" t="b">
        <f t="shared" si="123"/>
        <v>1</v>
      </c>
    </row>
    <row r="118" spans="1:99" s="35" customFormat="1" x14ac:dyDescent="0.35">
      <c r="A118" s="134"/>
      <c r="B118" s="452" t="s">
        <v>11</v>
      </c>
      <c r="C118" s="452"/>
      <c r="D118" s="471">
        <f t="shared" si="167"/>
        <v>0</v>
      </c>
      <c r="E118" s="471">
        <f t="shared" si="167"/>
        <v>0</v>
      </c>
      <c r="F118" s="471">
        <f t="shared" si="167"/>
        <v>0</v>
      </c>
      <c r="G118" s="471">
        <f t="shared" ref="G118:I118" si="179">G124+G142</f>
        <v>0</v>
      </c>
      <c r="H118" s="471">
        <f t="shared" si="179"/>
        <v>0</v>
      </c>
      <c r="I118" s="471">
        <f t="shared" si="179"/>
        <v>0</v>
      </c>
      <c r="J118" s="204" t="e">
        <f t="shared" si="169"/>
        <v>#DIV/0!</v>
      </c>
      <c r="K118" s="471">
        <f t="shared" ref="K118" si="180">K124+K142</f>
        <v>0</v>
      </c>
      <c r="L118" s="157" t="e">
        <f t="shared" si="171"/>
        <v>#DIV/0!</v>
      </c>
      <c r="M118" s="157" t="e">
        <f t="shared" si="165"/>
        <v>#DIV/0!</v>
      </c>
      <c r="N118" s="471">
        <f t="shared" ref="N118:O118" si="181">N124+N142</f>
        <v>0</v>
      </c>
      <c r="O118" s="471">
        <f t="shared" si="181"/>
        <v>0</v>
      </c>
      <c r="P118" s="157" t="e">
        <f t="shared" si="137"/>
        <v>#DIV/0!</v>
      </c>
      <c r="Q118" s="154"/>
      <c r="R118" s="154"/>
      <c r="S118" s="605"/>
      <c r="CJ118" s="40" t="b">
        <f t="shared" si="138"/>
        <v>1</v>
      </c>
      <c r="CT118" s="271">
        <f t="shared" si="122"/>
        <v>0</v>
      </c>
      <c r="CU118" s="25" t="b">
        <f t="shared" si="123"/>
        <v>1</v>
      </c>
    </row>
    <row r="119" spans="1:99" s="35" customFormat="1" ht="69.75" x14ac:dyDescent="0.35">
      <c r="A119" s="135" t="s">
        <v>118</v>
      </c>
      <c r="B119" s="122" t="s">
        <v>243</v>
      </c>
      <c r="C119" s="158" t="s">
        <v>17</v>
      </c>
      <c r="D119" s="36">
        <f t="shared" ref="D119:F119" si="182">SUM(D120:D124)</f>
        <v>0</v>
      </c>
      <c r="E119" s="36">
        <f t="shared" si="182"/>
        <v>0</v>
      </c>
      <c r="F119" s="36">
        <f t="shared" si="182"/>
        <v>0</v>
      </c>
      <c r="G119" s="36">
        <f>SUM(G120:G124)</f>
        <v>2952</v>
      </c>
      <c r="H119" s="286">
        <f t="shared" ref="H119:K119" si="183">SUM(H120:H124)</f>
        <v>2952</v>
      </c>
      <c r="I119" s="286">
        <f t="shared" si="183"/>
        <v>0</v>
      </c>
      <c r="J119" s="281">
        <f>I119/H119</f>
        <v>0</v>
      </c>
      <c r="K119" s="286">
        <f t="shared" si="183"/>
        <v>0</v>
      </c>
      <c r="L119" s="177">
        <f>K119/H119</f>
        <v>0</v>
      </c>
      <c r="M119" s="177" t="e">
        <f t="shared" si="165"/>
        <v>#DIV/0!</v>
      </c>
      <c r="N119" s="286">
        <f t="shared" ref="N119" si="184">SUM(N120:N124)</f>
        <v>2952</v>
      </c>
      <c r="O119" s="282">
        <f>SUM(O120:O124)</f>
        <v>0</v>
      </c>
      <c r="P119" s="123">
        <f>N119/H119</f>
        <v>1</v>
      </c>
      <c r="Q119" s="379"/>
      <c r="R119" s="379"/>
      <c r="S119" s="586"/>
      <c r="CJ119" s="40" t="b">
        <f t="shared" si="138"/>
        <v>1</v>
      </c>
      <c r="CT119" s="185">
        <f t="shared" si="122"/>
        <v>2952</v>
      </c>
      <c r="CU119" s="40" t="b">
        <f t="shared" si="123"/>
        <v>1</v>
      </c>
    </row>
    <row r="120" spans="1:99" s="35" customFormat="1" ht="33" customHeight="1" x14ac:dyDescent="0.35">
      <c r="A120" s="136"/>
      <c r="B120" s="272" t="s">
        <v>10</v>
      </c>
      <c r="C120" s="272"/>
      <c r="D120" s="273"/>
      <c r="E120" s="273"/>
      <c r="F120" s="273"/>
      <c r="G120" s="273">
        <f>G126+G132</f>
        <v>0</v>
      </c>
      <c r="H120" s="343">
        <f>H126+H132</f>
        <v>0</v>
      </c>
      <c r="I120" s="343">
        <f>I126+I132</f>
        <v>0</v>
      </c>
      <c r="J120" s="204" t="e">
        <f t="shared" ref="J120:J124" si="185">I120/H120</f>
        <v>#DIV/0!</v>
      </c>
      <c r="K120" s="343">
        <f>K126+K132</f>
        <v>0</v>
      </c>
      <c r="L120" s="157" t="e">
        <f t="shared" ref="L120:L124" si="186">K120/H120</f>
        <v>#DIV/0!</v>
      </c>
      <c r="M120" s="157" t="e">
        <f t="shared" si="165"/>
        <v>#DIV/0!</v>
      </c>
      <c r="N120" s="343">
        <f>N126+N132</f>
        <v>0</v>
      </c>
      <c r="O120" s="174">
        <f>H120-N120</f>
        <v>0</v>
      </c>
      <c r="P120" s="157" t="e">
        <f t="shared" si="137"/>
        <v>#DIV/0!</v>
      </c>
      <c r="Q120" s="377"/>
      <c r="R120" s="377"/>
      <c r="S120" s="587"/>
      <c r="CJ120" s="40" t="b">
        <f t="shared" si="138"/>
        <v>1</v>
      </c>
      <c r="CT120" s="185">
        <f t="shared" si="122"/>
        <v>0</v>
      </c>
      <c r="CU120" s="40" t="b">
        <f t="shared" si="123"/>
        <v>1</v>
      </c>
    </row>
    <row r="121" spans="1:99" s="35" customFormat="1" ht="33" customHeight="1" x14ac:dyDescent="0.35">
      <c r="A121" s="136"/>
      <c r="B121" s="272" t="s">
        <v>8</v>
      </c>
      <c r="C121" s="272"/>
      <c r="D121" s="273"/>
      <c r="E121" s="273"/>
      <c r="F121" s="273"/>
      <c r="G121" s="343">
        <f t="shared" ref="G121:H124" si="187">G127+G133</f>
        <v>0</v>
      </c>
      <c r="H121" s="343">
        <f t="shared" si="187"/>
        <v>0</v>
      </c>
      <c r="I121" s="343">
        <f t="shared" ref="I121" si="188">I127</f>
        <v>0</v>
      </c>
      <c r="J121" s="204" t="e">
        <f t="shared" si="185"/>
        <v>#DIV/0!</v>
      </c>
      <c r="K121" s="343">
        <f t="shared" ref="K121:K124" si="189">K127+K133</f>
        <v>0</v>
      </c>
      <c r="L121" s="157" t="e">
        <f t="shared" si="186"/>
        <v>#DIV/0!</v>
      </c>
      <c r="M121" s="157" t="e">
        <f t="shared" si="165"/>
        <v>#DIV/0!</v>
      </c>
      <c r="N121" s="343">
        <f t="shared" ref="N121:N124" si="190">N127+N133</f>
        <v>0</v>
      </c>
      <c r="O121" s="174">
        <f t="shared" ref="O121:O124" si="191">H121-N121</f>
        <v>0</v>
      </c>
      <c r="P121" s="157" t="e">
        <f t="shared" si="137"/>
        <v>#DIV/0!</v>
      </c>
      <c r="Q121" s="377"/>
      <c r="R121" s="377"/>
      <c r="S121" s="587"/>
      <c r="CJ121" s="40" t="b">
        <f t="shared" si="138"/>
        <v>1</v>
      </c>
      <c r="CT121" s="185">
        <f t="shared" si="122"/>
        <v>0</v>
      </c>
      <c r="CU121" s="40" t="b">
        <f t="shared" si="123"/>
        <v>1</v>
      </c>
    </row>
    <row r="122" spans="1:99" s="35" customFormat="1" ht="33" customHeight="1" x14ac:dyDescent="0.35">
      <c r="A122" s="136"/>
      <c r="B122" s="272" t="s">
        <v>19</v>
      </c>
      <c r="C122" s="272"/>
      <c r="D122" s="273"/>
      <c r="E122" s="273"/>
      <c r="F122" s="273"/>
      <c r="G122" s="343">
        <f t="shared" si="187"/>
        <v>2952</v>
      </c>
      <c r="H122" s="343">
        <f t="shared" si="187"/>
        <v>2952</v>
      </c>
      <c r="I122" s="343">
        <f t="shared" ref="I122" si="192">I128</f>
        <v>0</v>
      </c>
      <c r="J122" s="204">
        <f t="shared" si="185"/>
        <v>0</v>
      </c>
      <c r="K122" s="343">
        <f t="shared" si="189"/>
        <v>0</v>
      </c>
      <c r="L122" s="157">
        <f t="shared" si="186"/>
        <v>0</v>
      </c>
      <c r="M122" s="157" t="e">
        <f t="shared" si="165"/>
        <v>#DIV/0!</v>
      </c>
      <c r="N122" s="343">
        <f t="shared" si="190"/>
        <v>2952</v>
      </c>
      <c r="O122" s="174">
        <f t="shared" si="191"/>
        <v>0</v>
      </c>
      <c r="P122" s="153">
        <f t="shared" si="137"/>
        <v>1</v>
      </c>
      <c r="Q122" s="377"/>
      <c r="R122" s="377"/>
      <c r="S122" s="587"/>
      <c r="CJ122" s="40" t="b">
        <f t="shared" si="138"/>
        <v>1</v>
      </c>
      <c r="CT122" s="185">
        <f t="shared" si="122"/>
        <v>2952</v>
      </c>
      <c r="CU122" s="40" t="b">
        <f t="shared" si="123"/>
        <v>1</v>
      </c>
    </row>
    <row r="123" spans="1:99" s="35" customFormat="1" ht="33" customHeight="1" x14ac:dyDescent="0.35">
      <c r="A123" s="136"/>
      <c r="B123" s="272" t="s">
        <v>22</v>
      </c>
      <c r="C123" s="272"/>
      <c r="D123" s="273"/>
      <c r="E123" s="273"/>
      <c r="F123" s="273"/>
      <c r="G123" s="343">
        <f t="shared" si="187"/>
        <v>0</v>
      </c>
      <c r="H123" s="343">
        <f t="shared" si="187"/>
        <v>0</v>
      </c>
      <c r="I123" s="343">
        <f t="shared" ref="I123" si="193">I129</f>
        <v>0</v>
      </c>
      <c r="J123" s="204" t="e">
        <f t="shared" si="185"/>
        <v>#DIV/0!</v>
      </c>
      <c r="K123" s="343">
        <f t="shared" si="189"/>
        <v>0</v>
      </c>
      <c r="L123" s="157" t="e">
        <f t="shared" si="186"/>
        <v>#DIV/0!</v>
      </c>
      <c r="M123" s="157" t="e">
        <f t="shared" si="165"/>
        <v>#DIV/0!</v>
      </c>
      <c r="N123" s="343">
        <f t="shared" si="190"/>
        <v>0</v>
      </c>
      <c r="O123" s="174">
        <f t="shared" si="191"/>
        <v>0</v>
      </c>
      <c r="P123" s="157" t="e">
        <f t="shared" si="137"/>
        <v>#DIV/0!</v>
      </c>
      <c r="Q123" s="377"/>
      <c r="R123" s="377"/>
      <c r="S123" s="587"/>
      <c r="CJ123" s="40" t="b">
        <f t="shared" si="138"/>
        <v>1</v>
      </c>
      <c r="CT123" s="185">
        <f t="shared" si="122"/>
        <v>0</v>
      </c>
      <c r="CU123" s="40" t="b">
        <f t="shared" si="123"/>
        <v>1</v>
      </c>
    </row>
    <row r="124" spans="1:99" s="35" customFormat="1" ht="33" customHeight="1" x14ac:dyDescent="0.35">
      <c r="A124" s="138"/>
      <c r="B124" s="272" t="s">
        <v>11</v>
      </c>
      <c r="C124" s="272"/>
      <c r="D124" s="273"/>
      <c r="E124" s="273"/>
      <c r="F124" s="273"/>
      <c r="G124" s="343">
        <f t="shared" si="187"/>
        <v>0</v>
      </c>
      <c r="H124" s="343">
        <f t="shared" si="187"/>
        <v>0</v>
      </c>
      <c r="I124" s="343">
        <f t="shared" ref="I124" si="194">I130</f>
        <v>0</v>
      </c>
      <c r="J124" s="204" t="e">
        <f t="shared" si="185"/>
        <v>#DIV/0!</v>
      </c>
      <c r="K124" s="343">
        <f t="shared" si="189"/>
        <v>0</v>
      </c>
      <c r="L124" s="157" t="e">
        <f t="shared" si="186"/>
        <v>#DIV/0!</v>
      </c>
      <c r="M124" s="157" t="e">
        <f t="shared" si="165"/>
        <v>#DIV/0!</v>
      </c>
      <c r="N124" s="343">
        <f t="shared" si="190"/>
        <v>0</v>
      </c>
      <c r="O124" s="174">
        <f t="shared" si="191"/>
        <v>0</v>
      </c>
      <c r="P124" s="157" t="e">
        <f t="shared" si="137"/>
        <v>#DIV/0!</v>
      </c>
      <c r="Q124" s="154"/>
      <c r="R124" s="154"/>
      <c r="S124" s="588"/>
      <c r="CJ124" s="40" t="b">
        <f t="shared" si="138"/>
        <v>1</v>
      </c>
      <c r="CT124" s="185">
        <f t="shared" si="122"/>
        <v>0</v>
      </c>
      <c r="CU124" s="40" t="b">
        <f t="shared" si="123"/>
        <v>1</v>
      </c>
    </row>
    <row r="125" spans="1:99" s="35" customFormat="1" ht="104.25" customHeight="1" x14ac:dyDescent="0.35">
      <c r="A125" s="135" t="s">
        <v>242</v>
      </c>
      <c r="B125" s="122" t="s">
        <v>433</v>
      </c>
      <c r="C125" s="158" t="s">
        <v>17</v>
      </c>
      <c r="D125" s="286">
        <f t="shared" ref="D125:F125" si="195">SUM(D126:D130)</f>
        <v>0</v>
      </c>
      <c r="E125" s="286">
        <f t="shared" si="195"/>
        <v>0</v>
      </c>
      <c r="F125" s="286">
        <f t="shared" si="195"/>
        <v>0</v>
      </c>
      <c r="G125" s="286">
        <f t="shared" ref="G125:I125" si="196">SUM(G126:G130)</f>
        <v>1476</v>
      </c>
      <c r="H125" s="286">
        <f t="shared" si="196"/>
        <v>1476</v>
      </c>
      <c r="I125" s="286">
        <f t="shared" si="196"/>
        <v>0</v>
      </c>
      <c r="J125" s="281">
        <f>I125/H125</f>
        <v>0</v>
      </c>
      <c r="K125" s="282">
        <f>SUM(K126:K130)</f>
        <v>0</v>
      </c>
      <c r="L125" s="177">
        <f>K125/H125</f>
        <v>0</v>
      </c>
      <c r="M125" s="177" t="e">
        <f t="shared" ref="M125:M130" si="197">K125/I125</f>
        <v>#DIV/0!</v>
      </c>
      <c r="N125" s="286">
        <f>SUM(N126:N130)</f>
        <v>1476</v>
      </c>
      <c r="O125" s="282">
        <f>H125-N125</f>
        <v>0</v>
      </c>
      <c r="P125" s="123">
        <f t="shared" ref="P125:P130" si="198">N125/H125</f>
        <v>1</v>
      </c>
      <c r="Q125" s="379"/>
      <c r="R125" s="379"/>
      <c r="S125" s="586" t="s">
        <v>276</v>
      </c>
      <c r="CJ125" s="40" t="b">
        <f t="shared" si="138"/>
        <v>1</v>
      </c>
      <c r="CT125" s="185">
        <f t="shared" si="122"/>
        <v>1476</v>
      </c>
      <c r="CU125" s="40" t="b">
        <f t="shared" si="123"/>
        <v>1</v>
      </c>
    </row>
    <row r="126" spans="1:99" s="35" customFormat="1" ht="33" customHeight="1" x14ac:dyDescent="0.35">
      <c r="A126" s="136"/>
      <c r="B126" s="452" t="s">
        <v>10</v>
      </c>
      <c r="C126" s="452"/>
      <c r="D126" s="471"/>
      <c r="E126" s="471"/>
      <c r="F126" s="471"/>
      <c r="G126" s="471"/>
      <c r="H126" s="283"/>
      <c r="I126" s="471"/>
      <c r="J126" s="204" t="e">
        <f t="shared" ref="J126:J130" si="199">I126/H126</f>
        <v>#DIV/0!</v>
      </c>
      <c r="K126" s="174"/>
      <c r="L126" s="157" t="e">
        <f t="shared" ref="L126:L130" si="200">K126/H126</f>
        <v>#DIV/0!</v>
      </c>
      <c r="M126" s="157" t="e">
        <f t="shared" si="197"/>
        <v>#DIV/0!</v>
      </c>
      <c r="N126" s="174"/>
      <c r="O126" s="174">
        <f>H126-N126</f>
        <v>0</v>
      </c>
      <c r="P126" s="157" t="e">
        <f t="shared" si="198"/>
        <v>#DIV/0!</v>
      </c>
      <c r="Q126" s="377"/>
      <c r="R126" s="377"/>
      <c r="S126" s="587"/>
      <c r="CJ126" s="40" t="b">
        <f t="shared" si="138"/>
        <v>1</v>
      </c>
      <c r="CT126" s="185">
        <f t="shared" si="122"/>
        <v>0</v>
      </c>
      <c r="CU126" s="40" t="b">
        <f t="shared" si="123"/>
        <v>1</v>
      </c>
    </row>
    <row r="127" spans="1:99" s="35" customFormat="1" ht="33" customHeight="1" x14ac:dyDescent="0.35">
      <c r="A127" s="136"/>
      <c r="B127" s="452" t="s">
        <v>8</v>
      </c>
      <c r="C127" s="452"/>
      <c r="D127" s="471"/>
      <c r="E127" s="471"/>
      <c r="F127" s="471"/>
      <c r="G127" s="471"/>
      <c r="H127" s="471"/>
      <c r="I127" s="471"/>
      <c r="J127" s="204" t="e">
        <f t="shared" si="199"/>
        <v>#DIV/0!</v>
      </c>
      <c r="K127" s="174"/>
      <c r="L127" s="157" t="e">
        <f t="shared" si="200"/>
        <v>#DIV/0!</v>
      </c>
      <c r="M127" s="157" t="e">
        <f t="shared" si="197"/>
        <v>#DIV/0!</v>
      </c>
      <c r="N127" s="174"/>
      <c r="O127" s="174">
        <f t="shared" ref="O127:O130" si="201">H127-N127</f>
        <v>0</v>
      </c>
      <c r="P127" s="157" t="e">
        <f t="shared" si="198"/>
        <v>#DIV/0!</v>
      </c>
      <c r="Q127" s="377"/>
      <c r="R127" s="377"/>
      <c r="S127" s="587"/>
      <c r="CJ127" s="40" t="b">
        <f t="shared" ref="CJ127:CJ166" si="202">N127+O127=H127</f>
        <v>1</v>
      </c>
      <c r="CT127" s="185">
        <f t="shared" si="122"/>
        <v>0</v>
      </c>
      <c r="CU127" s="40" t="b">
        <f t="shared" si="123"/>
        <v>1</v>
      </c>
    </row>
    <row r="128" spans="1:99" s="35" customFormat="1" ht="33" customHeight="1" x14ac:dyDescent="0.35">
      <c r="A128" s="136"/>
      <c r="B128" s="452" t="s">
        <v>19</v>
      </c>
      <c r="C128" s="452"/>
      <c r="D128" s="471"/>
      <c r="E128" s="471"/>
      <c r="F128" s="471"/>
      <c r="G128" s="471">
        <v>1476</v>
      </c>
      <c r="H128" s="471">
        <v>1476</v>
      </c>
      <c r="I128" s="471"/>
      <c r="J128" s="204">
        <f t="shared" si="199"/>
        <v>0</v>
      </c>
      <c r="K128" s="174"/>
      <c r="L128" s="157">
        <f t="shared" si="200"/>
        <v>0</v>
      </c>
      <c r="M128" s="157" t="e">
        <f t="shared" si="197"/>
        <v>#DIV/0!</v>
      </c>
      <c r="N128" s="287">
        <f>H128</f>
        <v>1476</v>
      </c>
      <c r="O128" s="174">
        <f t="shared" si="201"/>
        <v>0</v>
      </c>
      <c r="P128" s="153">
        <f t="shared" si="198"/>
        <v>1</v>
      </c>
      <c r="Q128" s="377"/>
      <c r="R128" s="377"/>
      <c r="S128" s="587"/>
      <c r="CJ128" s="40" t="b">
        <f t="shared" si="202"/>
        <v>1</v>
      </c>
      <c r="CT128" s="185">
        <f t="shared" si="122"/>
        <v>1476</v>
      </c>
      <c r="CU128" s="40" t="b">
        <f t="shared" si="123"/>
        <v>1</v>
      </c>
    </row>
    <row r="129" spans="1:99" s="35" customFormat="1" ht="33" customHeight="1" x14ac:dyDescent="0.35">
      <c r="A129" s="136"/>
      <c r="B129" s="452" t="s">
        <v>22</v>
      </c>
      <c r="C129" s="452"/>
      <c r="D129" s="471"/>
      <c r="E129" s="471"/>
      <c r="F129" s="471"/>
      <c r="G129" s="471"/>
      <c r="H129" s="471"/>
      <c r="I129" s="471"/>
      <c r="J129" s="204" t="e">
        <f t="shared" si="199"/>
        <v>#DIV/0!</v>
      </c>
      <c r="K129" s="174"/>
      <c r="L129" s="157" t="e">
        <f t="shared" si="200"/>
        <v>#DIV/0!</v>
      </c>
      <c r="M129" s="157" t="e">
        <f t="shared" si="197"/>
        <v>#DIV/0!</v>
      </c>
      <c r="N129" s="174"/>
      <c r="O129" s="174">
        <f t="shared" si="201"/>
        <v>0</v>
      </c>
      <c r="P129" s="157" t="e">
        <f t="shared" si="198"/>
        <v>#DIV/0!</v>
      </c>
      <c r="Q129" s="377"/>
      <c r="R129" s="377"/>
      <c r="S129" s="587"/>
      <c r="CJ129" s="40" t="b">
        <f t="shared" si="202"/>
        <v>1</v>
      </c>
      <c r="CT129" s="185">
        <f t="shared" si="122"/>
        <v>0</v>
      </c>
      <c r="CU129" s="40" t="b">
        <f t="shared" si="123"/>
        <v>1</v>
      </c>
    </row>
    <row r="130" spans="1:99" s="35" customFormat="1" ht="33" customHeight="1" x14ac:dyDescent="0.35">
      <c r="A130" s="138"/>
      <c r="B130" s="452" t="s">
        <v>11</v>
      </c>
      <c r="C130" s="452"/>
      <c r="D130" s="471"/>
      <c r="E130" s="471"/>
      <c r="F130" s="471"/>
      <c r="G130" s="471"/>
      <c r="H130" s="283"/>
      <c r="I130" s="471"/>
      <c r="J130" s="204" t="e">
        <f t="shared" si="199"/>
        <v>#DIV/0!</v>
      </c>
      <c r="K130" s="174"/>
      <c r="L130" s="157" t="e">
        <f t="shared" si="200"/>
        <v>#DIV/0!</v>
      </c>
      <c r="M130" s="157" t="e">
        <f t="shared" si="197"/>
        <v>#DIV/0!</v>
      </c>
      <c r="N130" s="174"/>
      <c r="O130" s="174">
        <f t="shared" si="201"/>
        <v>0</v>
      </c>
      <c r="P130" s="157" t="e">
        <f t="shared" si="198"/>
        <v>#DIV/0!</v>
      </c>
      <c r="Q130" s="154"/>
      <c r="R130" s="154"/>
      <c r="S130" s="588"/>
      <c r="CJ130" s="40" t="b">
        <f t="shared" si="202"/>
        <v>1</v>
      </c>
      <c r="CT130" s="185">
        <f t="shared" si="122"/>
        <v>0</v>
      </c>
      <c r="CU130" s="40" t="b">
        <f t="shared" si="123"/>
        <v>1</v>
      </c>
    </row>
    <row r="131" spans="1:99" s="35" customFormat="1" ht="104.25" customHeight="1" x14ac:dyDescent="0.35">
      <c r="A131" s="135" t="s">
        <v>244</v>
      </c>
      <c r="B131" s="122" t="s">
        <v>434</v>
      </c>
      <c r="C131" s="158" t="s">
        <v>17</v>
      </c>
      <c r="D131" s="286">
        <f t="shared" ref="D131:I131" si="203">SUM(D132:D136)</f>
        <v>0</v>
      </c>
      <c r="E131" s="286">
        <f t="shared" si="203"/>
        <v>0</v>
      </c>
      <c r="F131" s="286">
        <f t="shared" si="203"/>
        <v>0</v>
      </c>
      <c r="G131" s="286">
        <f t="shared" si="203"/>
        <v>1476</v>
      </c>
      <c r="H131" s="286">
        <f t="shared" si="203"/>
        <v>1476</v>
      </c>
      <c r="I131" s="286">
        <f t="shared" si="203"/>
        <v>0</v>
      </c>
      <c r="J131" s="281">
        <f>I131/H131</f>
        <v>0</v>
      </c>
      <c r="K131" s="282">
        <f>SUM(K132:K136)</f>
        <v>0</v>
      </c>
      <c r="L131" s="177">
        <f>K131/H131</f>
        <v>0</v>
      </c>
      <c r="M131" s="177" t="e">
        <f t="shared" ref="M131:M136" si="204">K131/I131</f>
        <v>#DIV/0!</v>
      </c>
      <c r="N131" s="286">
        <f>SUM(N132:N136)</f>
        <v>1476</v>
      </c>
      <c r="O131" s="282">
        <f>H131-N131</f>
        <v>0</v>
      </c>
      <c r="P131" s="123">
        <f t="shared" ref="P131:P136" si="205">N131/H131</f>
        <v>1</v>
      </c>
      <c r="Q131" s="379"/>
      <c r="R131" s="379"/>
      <c r="S131" s="586" t="s">
        <v>461</v>
      </c>
      <c r="CJ131" s="40" t="b">
        <f t="shared" si="202"/>
        <v>1</v>
      </c>
      <c r="CT131" s="185">
        <f t="shared" si="122"/>
        <v>1476</v>
      </c>
      <c r="CU131" s="40" t="b">
        <f t="shared" si="123"/>
        <v>1</v>
      </c>
    </row>
    <row r="132" spans="1:99" s="35" customFormat="1" ht="33" customHeight="1" x14ac:dyDescent="0.35">
      <c r="A132" s="136"/>
      <c r="B132" s="452" t="s">
        <v>10</v>
      </c>
      <c r="C132" s="452"/>
      <c r="D132" s="471"/>
      <c r="E132" s="471"/>
      <c r="F132" s="471"/>
      <c r="G132" s="471"/>
      <c r="H132" s="283"/>
      <c r="I132" s="471"/>
      <c r="J132" s="204" t="e">
        <f t="shared" ref="J132:J136" si="206">I132/H132</f>
        <v>#DIV/0!</v>
      </c>
      <c r="K132" s="174"/>
      <c r="L132" s="157" t="e">
        <f t="shared" ref="L132:L136" si="207">K132/H132</f>
        <v>#DIV/0!</v>
      </c>
      <c r="M132" s="157" t="e">
        <f t="shared" si="204"/>
        <v>#DIV/0!</v>
      </c>
      <c r="N132" s="174"/>
      <c r="O132" s="174">
        <f>H132-N132</f>
        <v>0</v>
      </c>
      <c r="P132" s="157" t="e">
        <f t="shared" si="205"/>
        <v>#DIV/0!</v>
      </c>
      <c r="Q132" s="377"/>
      <c r="R132" s="377"/>
      <c r="S132" s="587"/>
      <c r="CJ132" s="40" t="b">
        <f t="shared" si="202"/>
        <v>1</v>
      </c>
      <c r="CT132" s="185">
        <f t="shared" si="122"/>
        <v>0</v>
      </c>
      <c r="CU132" s="40" t="b">
        <f t="shared" si="123"/>
        <v>1</v>
      </c>
    </row>
    <row r="133" spans="1:99" s="35" customFormat="1" ht="33" customHeight="1" x14ac:dyDescent="0.35">
      <c r="A133" s="136"/>
      <c r="B133" s="452" t="s">
        <v>8</v>
      </c>
      <c r="C133" s="452"/>
      <c r="D133" s="471"/>
      <c r="E133" s="471"/>
      <c r="F133" s="471"/>
      <c r="G133" s="471"/>
      <c r="H133" s="471"/>
      <c r="I133" s="471"/>
      <c r="J133" s="204" t="e">
        <f t="shared" si="206"/>
        <v>#DIV/0!</v>
      </c>
      <c r="K133" s="174"/>
      <c r="L133" s="157" t="e">
        <f t="shared" si="207"/>
        <v>#DIV/0!</v>
      </c>
      <c r="M133" s="157" t="e">
        <f t="shared" si="204"/>
        <v>#DIV/0!</v>
      </c>
      <c r="N133" s="174"/>
      <c r="O133" s="174">
        <f t="shared" ref="O133:O136" si="208">H133-N133</f>
        <v>0</v>
      </c>
      <c r="P133" s="157" t="e">
        <f t="shared" si="205"/>
        <v>#DIV/0!</v>
      </c>
      <c r="Q133" s="377"/>
      <c r="R133" s="377"/>
      <c r="S133" s="587"/>
      <c r="CJ133" s="40" t="b">
        <f t="shared" si="202"/>
        <v>1</v>
      </c>
      <c r="CT133" s="185">
        <f t="shared" si="122"/>
        <v>0</v>
      </c>
      <c r="CU133" s="40" t="b">
        <f t="shared" si="123"/>
        <v>1</v>
      </c>
    </row>
    <row r="134" spans="1:99" s="35" customFormat="1" ht="33" customHeight="1" x14ac:dyDescent="0.35">
      <c r="A134" s="136"/>
      <c r="B134" s="452" t="s">
        <v>19</v>
      </c>
      <c r="C134" s="452"/>
      <c r="D134" s="471"/>
      <c r="E134" s="471"/>
      <c r="F134" s="471"/>
      <c r="G134" s="471">
        <v>1476</v>
      </c>
      <c r="H134" s="471">
        <v>1476</v>
      </c>
      <c r="I134" s="471"/>
      <c r="J134" s="204">
        <f t="shared" si="206"/>
        <v>0</v>
      </c>
      <c r="K134" s="174"/>
      <c r="L134" s="157">
        <f t="shared" si="207"/>
        <v>0</v>
      </c>
      <c r="M134" s="157" t="e">
        <f t="shared" si="204"/>
        <v>#DIV/0!</v>
      </c>
      <c r="N134" s="287">
        <v>1476</v>
      </c>
      <c r="O134" s="174">
        <f t="shared" si="208"/>
        <v>0</v>
      </c>
      <c r="P134" s="153">
        <f t="shared" si="205"/>
        <v>1</v>
      </c>
      <c r="Q134" s="377"/>
      <c r="R134" s="377"/>
      <c r="S134" s="587"/>
      <c r="CJ134" s="40" t="b">
        <f t="shared" si="202"/>
        <v>1</v>
      </c>
      <c r="CT134" s="185">
        <f t="shared" si="122"/>
        <v>1476</v>
      </c>
      <c r="CU134" s="40" t="b">
        <f t="shared" si="123"/>
        <v>1</v>
      </c>
    </row>
    <row r="135" spans="1:99" s="35" customFormat="1" ht="33" customHeight="1" x14ac:dyDescent="0.35">
      <c r="A135" s="136"/>
      <c r="B135" s="452" t="s">
        <v>22</v>
      </c>
      <c r="C135" s="452"/>
      <c r="D135" s="471"/>
      <c r="E135" s="471"/>
      <c r="F135" s="471"/>
      <c r="G135" s="471"/>
      <c r="H135" s="471"/>
      <c r="I135" s="471"/>
      <c r="J135" s="204" t="e">
        <f t="shared" si="206"/>
        <v>#DIV/0!</v>
      </c>
      <c r="K135" s="174"/>
      <c r="L135" s="157" t="e">
        <f t="shared" si="207"/>
        <v>#DIV/0!</v>
      </c>
      <c r="M135" s="157" t="e">
        <f t="shared" si="204"/>
        <v>#DIV/0!</v>
      </c>
      <c r="N135" s="174"/>
      <c r="O135" s="174">
        <f t="shared" si="208"/>
        <v>0</v>
      </c>
      <c r="P135" s="157" t="e">
        <f t="shared" si="205"/>
        <v>#DIV/0!</v>
      </c>
      <c r="Q135" s="377"/>
      <c r="R135" s="377"/>
      <c r="S135" s="587"/>
      <c r="CJ135" s="40" t="b">
        <f t="shared" si="202"/>
        <v>1</v>
      </c>
      <c r="CT135" s="185">
        <f t="shared" si="122"/>
        <v>0</v>
      </c>
      <c r="CU135" s="40" t="b">
        <f t="shared" si="123"/>
        <v>1</v>
      </c>
    </row>
    <row r="136" spans="1:99" s="35" customFormat="1" ht="33" customHeight="1" x14ac:dyDescent="0.35">
      <c r="A136" s="138"/>
      <c r="B136" s="452" t="s">
        <v>11</v>
      </c>
      <c r="C136" s="452"/>
      <c r="D136" s="471"/>
      <c r="E136" s="471"/>
      <c r="F136" s="471"/>
      <c r="G136" s="471"/>
      <c r="H136" s="283"/>
      <c r="I136" s="471"/>
      <c r="J136" s="204" t="e">
        <f t="shared" si="206"/>
        <v>#DIV/0!</v>
      </c>
      <c r="K136" s="174"/>
      <c r="L136" s="157" t="e">
        <f t="shared" si="207"/>
        <v>#DIV/0!</v>
      </c>
      <c r="M136" s="157" t="e">
        <f t="shared" si="204"/>
        <v>#DIV/0!</v>
      </c>
      <c r="N136" s="174"/>
      <c r="O136" s="174">
        <f t="shared" si="208"/>
        <v>0</v>
      </c>
      <c r="P136" s="157" t="e">
        <f t="shared" si="205"/>
        <v>#DIV/0!</v>
      </c>
      <c r="Q136" s="154"/>
      <c r="R136" s="154"/>
      <c r="S136" s="588"/>
      <c r="CJ136" s="40" t="b">
        <f t="shared" si="202"/>
        <v>1</v>
      </c>
      <c r="CT136" s="185">
        <f t="shared" si="122"/>
        <v>0</v>
      </c>
      <c r="CU136" s="40" t="b">
        <f t="shared" si="123"/>
        <v>1</v>
      </c>
    </row>
    <row r="137" spans="1:99" s="35" customFormat="1" ht="113.25" customHeight="1" x14ac:dyDescent="0.35">
      <c r="A137" s="135" t="s">
        <v>287</v>
      </c>
      <c r="B137" s="122" t="s">
        <v>288</v>
      </c>
      <c r="C137" s="158" t="s">
        <v>17</v>
      </c>
      <c r="D137" s="286">
        <f t="shared" ref="D137:I137" si="209">SUM(D138:D142)</f>
        <v>0</v>
      </c>
      <c r="E137" s="286">
        <f t="shared" si="209"/>
        <v>0</v>
      </c>
      <c r="F137" s="286">
        <f t="shared" si="209"/>
        <v>0</v>
      </c>
      <c r="G137" s="286">
        <f t="shared" si="209"/>
        <v>7789.77</v>
      </c>
      <c r="H137" s="286">
        <f t="shared" si="209"/>
        <v>7789.77</v>
      </c>
      <c r="I137" s="286">
        <f t="shared" si="209"/>
        <v>1133.3599999999999</v>
      </c>
      <c r="J137" s="130">
        <f>I137/H137</f>
        <v>0.15</v>
      </c>
      <c r="K137" s="286">
        <f>SUM(K138:K142)</f>
        <v>1133.3599999999999</v>
      </c>
      <c r="L137" s="478">
        <f>K137/H137</f>
        <v>0.14499999999999999</v>
      </c>
      <c r="M137" s="123">
        <f t="shared" ref="M137:M142" si="210">K137/I137</f>
        <v>1</v>
      </c>
      <c r="N137" s="286">
        <f>SUM(N138:N142)</f>
        <v>7789.77</v>
      </c>
      <c r="O137" s="282">
        <f>H137-N137</f>
        <v>0</v>
      </c>
      <c r="P137" s="123">
        <f t="shared" ref="P137:P142" si="211">N137/H137</f>
        <v>1</v>
      </c>
      <c r="Q137" s="379"/>
      <c r="R137" s="379"/>
      <c r="S137" s="586" t="s">
        <v>462</v>
      </c>
      <c r="CJ137" s="40" t="b">
        <f t="shared" ref="CJ137:CJ142" si="212">N137+O137=H137</f>
        <v>1</v>
      </c>
      <c r="CT137" s="185">
        <f t="shared" ref="CT137:CT142" si="213">N137+O137</f>
        <v>7789.77</v>
      </c>
      <c r="CU137" s="40" t="b">
        <f t="shared" ref="CU137:CU142" si="214">CT137=H137</f>
        <v>1</v>
      </c>
    </row>
    <row r="138" spans="1:99" s="35" customFormat="1" ht="33" customHeight="1" x14ac:dyDescent="0.35">
      <c r="A138" s="136"/>
      <c r="B138" s="452" t="s">
        <v>10</v>
      </c>
      <c r="C138" s="452"/>
      <c r="D138" s="471"/>
      <c r="E138" s="471"/>
      <c r="F138" s="471"/>
      <c r="G138" s="471"/>
      <c r="H138" s="283"/>
      <c r="I138" s="471"/>
      <c r="J138" s="204" t="e">
        <f t="shared" ref="J138:J142" si="215">I138/H138</f>
        <v>#DIV/0!</v>
      </c>
      <c r="K138" s="174"/>
      <c r="L138" s="157" t="e">
        <f t="shared" ref="L138:L142" si="216">K138/H138</f>
        <v>#DIV/0!</v>
      </c>
      <c r="M138" s="157" t="e">
        <f t="shared" si="210"/>
        <v>#DIV/0!</v>
      </c>
      <c r="N138" s="174"/>
      <c r="O138" s="174">
        <f>H138-N138</f>
        <v>0</v>
      </c>
      <c r="P138" s="157" t="e">
        <f t="shared" si="211"/>
        <v>#DIV/0!</v>
      </c>
      <c r="Q138" s="377"/>
      <c r="R138" s="377"/>
      <c r="S138" s="587"/>
      <c r="CJ138" s="40" t="b">
        <f t="shared" si="212"/>
        <v>1</v>
      </c>
      <c r="CT138" s="185">
        <f t="shared" si="213"/>
        <v>0</v>
      </c>
      <c r="CU138" s="40" t="b">
        <f t="shared" si="214"/>
        <v>1</v>
      </c>
    </row>
    <row r="139" spans="1:99" s="35" customFormat="1" ht="33" customHeight="1" x14ac:dyDescent="0.35">
      <c r="A139" s="136"/>
      <c r="B139" s="452" t="s">
        <v>8</v>
      </c>
      <c r="C139" s="452"/>
      <c r="D139" s="471"/>
      <c r="E139" s="471"/>
      <c r="F139" s="471"/>
      <c r="G139" s="471"/>
      <c r="H139" s="471"/>
      <c r="I139" s="471"/>
      <c r="J139" s="204" t="e">
        <f t="shared" si="215"/>
        <v>#DIV/0!</v>
      </c>
      <c r="K139" s="174"/>
      <c r="L139" s="157" t="e">
        <f t="shared" si="216"/>
        <v>#DIV/0!</v>
      </c>
      <c r="M139" s="157" t="e">
        <f t="shared" si="210"/>
        <v>#DIV/0!</v>
      </c>
      <c r="N139" s="174"/>
      <c r="O139" s="174">
        <f t="shared" ref="O139:O142" si="217">H139-N139</f>
        <v>0</v>
      </c>
      <c r="P139" s="157" t="e">
        <f t="shared" si="211"/>
        <v>#DIV/0!</v>
      </c>
      <c r="Q139" s="377"/>
      <c r="R139" s="377"/>
      <c r="S139" s="587"/>
      <c r="CJ139" s="40" t="b">
        <f t="shared" si="212"/>
        <v>1</v>
      </c>
      <c r="CT139" s="185">
        <f t="shared" si="213"/>
        <v>0</v>
      </c>
      <c r="CU139" s="40" t="b">
        <f t="shared" si="214"/>
        <v>1</v>
      </c>
    </row>
    <row r="140" spans="1:99" s="35" customFormat="1" ht="33" customHeight="1" x14ac:dyDescent="0.35">
      <c r="A140" s="136"/>
      <c r="B140" s="452" t="s">
        <v>19</v>
      </c>
      <c r="C140" s="452"/>
      <c r="D140" s="471"/>
      <c r="E140" s="471"/>
      <c r="F140" s="471"/>
      <c r="G140" s="287">
        <f>5113.76+2676.01</f>
        <v>7789.77</v>
      </c>
      <c r="H140" s="287">
        <f>5113.76+2676.01</f>
        <v>7789.77</v>
      </c>
      <c r="I140" s="471">
        <f>K140</f>
        <v>1133.3599999999999</v>
      </c>
      <c r="J140" s="172">
        <f t="shared" si="215"/>
        <v>0.15</v>
      </c>
      <c r="K140" s="287">
        <f>281.07+852.29</f>
        <v>1133.3599999999999</v>
      </c>
      <c r="L140" s="479">
        <f t="shared" si="216"/>
        <v>0.14499999999999999</v>
      </c>
      <c r="M140" s="153">
        <f t="shared" si="210"/>
        <v>1</v>
      </c>
      <c r="N140" s="287">
        <f>H140</f>
        <v>7789.77</v>
      </c>
      <c r="O140" s="174">
        <f t="shared" si="217"/>
        <v>0</v>
      </c>
      <c r="P140" s="153">
        <f t="shared" si="211"/>
        <v>1</v>
      </c>
      <c r="Q140" s="377"/>
      <c r="R140" s="377"/>
      <c r="S140" s="587"/>
      <c r="CJ140" s="40" t="b">
        <f t="shared" si="212"/>
        <v>1</v>
      </c>
      <c r="CT140" s="185">
        <f t="shared" si="213"/>
        <v>7789.77</v>
      </c>
      <c r="CU140" s="40" t="b">
        <f t="shared" si="214"/>
        <v>1</v>
      </c>
    </row>
    <row r="141" spans="1:99" s="35" customFormat="1" ht="33" customHeight="1" x14ac:dyDescent="0.35">
      <c r="A141" s="136"/>
      <c r="B141" s="452" t="s">
        <v>22</v>
      </c>
      <c r="C141" s="452"/>
      <c r="D141" s="471"/>
      <c r="E141" s="471"/>
      <c r="F141" s="471"/>
      <c r="G141" s="471"/>
      <c r="H141" s="471"/>
      <c r="I141" s="471"/>
      <c r="J141" s="204" t="e">
        <f t="shared" si="215"/>
        <v>#DIV/0!</v>
      </c>
      <c r="K141" s="174"/>
      <c r="L141" s="157" t="e">
        <f t="shared" si="216"/>
        <v>#DIV/0!</v>
      </c>
      <c r="M141" s="157" t="e">
        <f t="shared" si="210"/>
        <v>#DIV/0!</v>
      </c>
      <c r="N141" s="174"/>
      <c r="O141" s="174">
        <f t="shared" si="217"/>
        <v>0</v>
      </c>
      <c r="P141" s="157" t="e">
        <f t="shared" si="211"/>
        <v>#DIV/0!</v>
      </c>
      <c r="Q141" s="377"/>
      <c r="R141" s="377"/>
      <c r="S141" s="587"/>
      <c r="CJ141" s="40" t="b">
        <f t="shared" si="212"/>
        <v>1</v>
      </c>
      <c r="CT141" s="185">
        <f t="shared" si="213"/>
        <v>0</v>
      </c>
      <c r="CU141" s="40" t="b">
        <f t="shared" si="214"/>
        <v>1</v>
      </c>
    </row>
    <row r="142" spans="1:99" s="35" customFormat="1" ht="33" customHeight="1" x14ac:dyDescent="0.35">
      <c r="A142" s="138"/>
      <c r="B142" s="452" t="s">
        <v>11</v>
      </c>
      <c r="C142" s="452"/>
      <c r="D142" s="471"/>
      <c r="E142" s="471"/>
      <c r="F142" s="471"/>
      <c r="G142" s="471"/>
      <c r="H142" s="283"/>
      <c r="I142" s="471"/>
      <c r="J142" s="204" t="e">
        <f t="shared" si="215"/>
        <v>#DIV/0!</v>
      </c>
      <c r="K142" s="174"/>
      <c r="L142" s="157" t="e">
        <f t="shared" si="216"/>
        <v>#DIV/0!</v>
      </c>
      <c r="M142" s="157" t="e">
        <f t="shared" si="210"/>
        <v>#DIV/0!</v>
      </c>
      <c r="N142" s="174"/>
      <c r="O142" s="174">
        <f t="shared" si="217"/>
        <v>0</v>
      </c>
      <c r="P142" s="157" t="e">
        <f t="shared" si="211"/>
        <v>#DIV/0!</v>
      </c>
      <c r="Q142" s="154"/>
      <c r="R142" s="154"/>
      <c r="S142" s="588"/>
      <c r="CJ142" s="40" t="b">
        <f t="shared" si="212"/>
        <v>1</v>
      </c>
      <c r="CT142" s="185">
        <f t="shared" si="213"/>
        <v>0</v>
      </c>
      <c r="CU142" s="40" t="b">
        <f t="shared" si="214"/>
        <v>1</v>
      </c>
    </row>
    <row r="143" spans="1:99" ht="126" customHeight="1" x14ac:dyDescent="0.4">
      <c r="A143" s="618" t="s">
        <v>25</v>
      </c>
      <c r="B143" s="266" t="s">
        <v>314</v>
      </c>
      <c r="C143" s="267" t="s">
        <v>9</v>
      </c>
      <c r="D143" s="67" t="e">
        <f>SUM(D144:D148)</f>
        <v>#REF!</v>
      </c>
      <c r="E143" s="67" t="e">
        <f t="shared" ref="E143:H143" si="218">SUM(E144:E148)</f>
        <v>#REF!</v>
      </c>
      <c r="F143" s="67" t="e">
        <f t="shared" si="218"/>
        <v>#REF!</v>
      </c>
      <c r="G143" s="290">
        <f t="shared" si="218"/>
        <v>349078.47</v>
      </c>
      <c r="H143" s="290">
        <f t="shared" si="218"/>
        <v>349078.47</v>
      </c>
      <c r="I143" s="67">
        <f t="shared" ref="I143" si="219">SUM(I144:I148)</f>
        <v>27674.7</v>
      </c>
      <c r="J143" s="68">
        <f>I143/H143</f>
        <v>0.08</v>
      </c>
      <c r="K143" s="67">
        <f t="shared" ref="K143" si="220">SUM(K144:K148)</f>
        <v>19883.400000000001</v>
      </c>
      <c r="L143" s="68">
        <f>K143/H143</f>
        <v>0.06</v>
      </c>
      <c r="M143" s="68">
        <f>K143/I143</f>
        <v>0.72</v>
      </c>
      <c r="N143" s="290">
        <f t="shared" ref="N143:O143" si="221">SUM(N144:N148)</f>
        <v>349078.47</v>
      </c>
      <c r="O143" s="290">
        <f t="shared" si="221"/>
        <v>0</v>
      </c>
      <c r="P143" s="68">
        <f t="shared" ref="P143:P166" si="222">N143/H143</f>
        <v>1</v>
      </c>
      <c r="Q143" s="380"/>
      <c r="R143" s="380"/>
      <c r="S143" s="604" t="s">
        <v>449</v>
      </c>
      <c r="CG143" s="143">
        <v>777568.12</v>
      </c>
      <c r="CH143" s="22">
        <v>777607.52</v>
      </c>
      <c r="CI143" s="22">
        <v>708075.54</v>
      </c>
      <c r="CJ143" s="40" t="b">
        <f t="shared" si="202"/>
        <v>1</v>
      </c>
      <c r="CT143" s="271">
        <f t="shared" si="122"/>
        <v>349078.47</v>
      </c>
      <c r="CU143" s="25" t="b">
        <f t="shared" si="123"/>
        <v>1</v>
      </c>
    </row>
    <row r="144" spans="1:99" ht="37.5" customHeight="1" x14ac:dyDescent="0.4">
      <c r="A144" s="618"/>
      <c r="B144" s="52" t="s">
        <v>10</v>
      </c>
      <c r="C144" s="52"/>
      <c r="D144" s="24" t="e">
        <f>D150</f>
        <v>#REF!</v>
      </c>
      <c r="E144" s="24" t="e">
        <f t="shared" ref="E144:F144" si="223">E150</f>
        <v>#REF!</v>
      </c>
      <c r="F144" s="24" t="e">
        <f t="shared" si="223"/>
        <v>#REF!</v>
      </c>
      <c r="G144" s="284">
        <f t="shared" ref="G144:I148" si="224">G150+G186</f>
        <v>0</v>
      </c>
      <c r="H144" s="24">
        <f t="shared" si="224"/>
        <v>0</v>
      </c>
      <c r="I144" s="24">
        <f t="shared" si="224"/>
        <v>0</v>
      </c>
      <c r="J144" s="79" t="e">
        <f t="shared" ref="J144" si="225">I144/H144</f>
        <v>#DIV/0!</v>
      </c>
      <c r="K144" s="171">
        <f>K150+K186</f>
        <v>0</v>
      </c>
      <c r="L144" s="81" t="e">
        <f t="shared" ref="L144:L147" si="226">K144/H144</f>
        <v>#DIV/0!</v>
      </c>
      <c r="M144" s="79" t="e">
        <f t="shared" ref="M144" si="227">K144/I144</f>
        <v>#DIV/0!</v>
      </c>
      <c r="N144" s="284">
        <f t="shared" ref="N144:O147" si="228">N150+N186</f>
        <v>0</v>
      </c>
      <c r="O144" s="284">
        <f t="shared" si="228"/>
        <v>0</v>
      </c>
      <c r="P144" s="81" t="e">
        <f t="shared" si="222"/>
        <v>#DIV/0!</v>
      </c>
      <c r="Q144" s="376"/>
      <c r="R144" s="376"/>
      <c r="S144" s="604"/>
      <c r="CG144" s="143">
        <f>G143-CG143</f>
        <v>-428489.65</v>
      </c>
      <c r="CH144" s="22">
        <f>H143-CH143</f>
        <v>-428529.05</v>
      </c>
      <c r="CI144" s="22">
        <f>K143-CI143</f>
        <v>-688192.14</v>
      </c>
      <c r="CJ144" s="40" t="b">
        <f t="shared" si="202"/>
        <v>1</v>
      </c>
      <c r="CT144" s="271">
        <f t="shared" si="122"/>
        <v>0</v>
      </c>
      <c r="CU144" s="25" t="b">
        <f t="shared" si="123"/>
        <v>1</v>
      </c>
    </row>
    <row r="145" spans="1:99" ht="27.75" x14ac:dyDescent="0.4">
      <c r="A145" s="618"/>
      <c r="B145" s="52" t="s">
        <v>8</v>
      </c>
      <c r="C145" s="52"/>
      <c r="D145" s="24" t="e">
        <f t="shared" ref="D145:F145" si="229">D151</f>
        <v>#REF!</v>
      </c>
      <c r="E145" s="24" t="e">
        <f t="shared" si="229"/>
        <v>#REF!</v>
      </c>
      <c r="F145" s="24" t="e">
        <f t="shared" si="229"/>
        <v>#REF!</v>
      </c>
      <c r="G145" s="24">
        <f t="shared" si="224"/>
        <v>330077.40000000002</v>
      </c>
      <c r="H145" s="24">
        <f t="shared" si="224"/>
        <v>330077.40000000002</v>
      </c>
      <c r="I145" s="24">
        <f t="shared" si="224"/>
        <v>27674.7</v>
      </c>
      <c r="J145" s="54">
        <f>I145/H145</f>
        <v>0.08</v>
      </c>
      <c r="K145" s="24">
        <f>K151+K187</f>
        <v>19883.400000000001</v>
      </c>
      <c r="L145" s="53">
        <f t="shared" si="226"/>
        <v>0.06</v>
      </c>
      <c r="M145" s="54">
        <f>K145/I145</f>
        <v>0.72</v>
      </c>
      <c r="N145" s="284">
        <f t="shared" si="228"/>
        <v>330077.40000000002</v>
      </c>
      <c r="O145" s="284">
        <f t="shared" si="228"/>
        <v>0</v>
      </c>
      <c r="P145" s="53">
        <f t="shared" si="222"/>
        <v>1</v>
      </c>
      <c r="Q145" s="376"/>
      <c r="R145" s="376"/>
      <c r="S145" s="604"/>
      <c r="CG145" s="143"/>
      <c r="CJ145" s="40" t="b">
        <f t="shared" si="202"/>
        <v>1</v>
      </c>
      <c r="CT145" s="271">
        <f t="shared" ref="CT145:CT208" si="230">N145+O145</f>
        <v>330077.40000000002</v>
      </c>
      <c r="CU145" s="25" t="b">
        <f t="shared" ref="CU145:CU208" si="231">CT145=H145</f>
        <v>1</v>
      </c>
    </row>
    <row r="146" spans="1:99" ht="27.75" x14ac:dyDescent="0.4">
      <c r="A146" s="618"/>
      <c r="B146" s="60" t="s">
        <v>19</v>
      </c>
      <c r="C146" s="60"/>
      <c r="D146" s="24" t="e">
        <f t="shared" ref="D146:F146" si="232">D152</f>
        <v>#REF!</v>
      </c>
      <c r="E146" s="24" t="e">
        <f t="shared" si="232"/>
        <v>#REF!</v>
      </c>
      <c r="F146" s="24" t="e">
        <f t="shared" si="232"/>
        <v>#REF!</v>
      </c>
      <c r="G146" s="24">
        <f t="shared" si="224"/>
        <v>19001.07</v>
      </c>
      <c r="H146" s="24">
        <f t="shared" si="224"/>
        <v>19001.07</v>
      </c>
      <c r="I146" s="24">
        <f t="shared" si="224"/>
        <v>0</v>
      </c>
      <c r="J146" s="79">
        <f t="shared" ref="J146:J147" si="233">I146/H146</f>
        <v>0</v>
      </c>
      <c r="K146" s="171">
        <f>K152+K188</f>
        <v>0</v>
      </c>
      <c r="L146" s="81">
        <f t="shared" si="226"/>
        <v>0</v>
      </c>
      <c r="M146" s="79" t="e">
        <f t="shared" ref="M146:M147" si="234">K146/I146</f>
        <v>#DIV/0!</v>
      </c>
      <c r="N146" s="284">
        <f t="shared" si="228"/>
        <v>19001.07</v>
      </c>
      <c r="O146" s="284">
        <f t="shared" si="228"/>
        <v>0</v>
      </c>
      <c r="P146" s="53">
        <f t="shared" si="222"/>
        <v>1</v>
      </c>
      <c r="Q146" s="376"/>
      <c r="R146" s="376"/>
      <c r="S146" s="604"/>
      <c r="CG146" s="143"/>
      <c r="CJ146" s="40" t="b">
        <f t="shared" si="202"/>
        <v>1</v>
      </c>
      <c r="CT146" s="271">
        <f t="shared" si="230"/>
        <v>19001.07</v>
      </c>
      <c r="CU146" s="25" t="b">
        <f t="shared" si="231"/>
        <v>1</v>
      </c>
    </row>
    <row r="147" spans="1:99" ht="35.25" customHeight="1" x14ac:dyDescent="0.4">
      <c r="A147" s="618"/>
      <c r="B147" s="52" t="s">
        <v>22</v>
      </c>
      <c r="C147" s="52"/>
      <c r="D147" s="24" t="e">
        <f t="shared" ref="D147:F147" si="235">D153</f>
        <v>#REF!</v>
      </c>
      <c r="E147" s="24" t="e">
        <f t="shared" si="235"/>
        <v>#REF!</v>
      </c>
      <c r="F147" s="24" t="e">
        <f t="shared" si="235"/>
        <v>#REF!</v>
      </c>
      <c r="G147" s="24">
        <f t="shared" si="224"/>
        <v>0</v>
      </c>
      <c r="H147" s="24">
        <f t="shared" si="224"/>
        <v>0</v>
      </c>
      <c r="I147" s="24">
        <f t="shared" si="224"/>
        <v>0</v>
      </c>
      <c r="J147" s="79" t="e">
        <f t="shared" si="233"/>
        <v>#DIV/0!</v>
      </c>
      <c r="K147" s="171">
        <f>K153+K189</f>
        <v>0</v>
      </c>
      <c r="L147" s="81" t="e">
        <f t="shared" si="226"/>
        <v>#DIV/0!</v>
      </c>
      <c r="M147" s="79" t="e">
        <f t="shared" si="234"/>
        <v>#DIV/0!</v>
      </c>
      <c r="N147" s="284">
        <f t="shared" si="228"/>
        <v>0</v>
      </c>
      <c r="O147" s="284">
        <f t="shared" si="228"/>
        <v>0</v>
      </c>
      <c r="P147" s="81" t="e">
        <f t="shared" si="222"/>
        <v>#DIV/0!</v>
      </c>
      <c r="Q147" s="376"/>
      <c r="R147" s="376"/>
      <c r="S147" s="604"/>
      <c r="CG147" s="143"/>
      <c r="CJ147" s="40" t="b">
        <f t="shared" si="202"/>
        <v>1</v>
      </c>
      <c r="CT147" s="271">
        <f t="shared" si="230"/>
        <v>0</v>
      </c>
      <c r="CU147" s="25" t="b">
        <f t="shared" si="231"/>
        <v>1</v>
      </c>
    </row>
    <row r="148" spans="1:99" ht="41.25" customHeight="1" x14ac:dyDescent="0.4">
      <c r="A148" s="619"/>
      <c r="B148" s="52" t="s">
        <v>11</v>
      </c>
      <c r="C148" s="52"/>
      <c r="D148" s="24" t="e">
        <f t="shared" ref="D148:F148" si="236">D154</f>
        <v>#REF!</v>
      </c>
      <c r="E148" s="24" t="e">
        <f t="shared" si="236"/>
        <v>#REF!</v>
      </c>
      <c r="F148" s="24" t="e">
        <f t="shared" si="236"/>
        <v>#REF!</v>
      </c>
      <c r="G148" s="24">
        <f t="shared" si="224"/>
        <v>0</v>
      </c>
      <c r="H148" s="24">
        <f t="shared" si="224"/>
        <v>0</v>
      </c>
      <c r="I148" s="24">
        <f t="shared" si="224"/>
        <v>0</v>
      </c>
      <c r="J148" s="79"/>
      <c r="K148" s="24"/>
      <c r="L148" s="81"/>
      <c r="M148" s="79"/>
      <c r="N148" s="284"/>
      <c r="O148" s="284"/>
      <c r="P148" s="81"/>
      <c r="Q148" s="364"/>
      <c r="R148" s="364"/>
      <c r="S148" s="605"/>
      <c r="CG148" s="143"/>
      <c r="CJ148" s="40" t="b">
        <f t="shared" si="202"/>
        <v>1</v>
      </c>
      <c r="CT148" s="271">
        <f t="shared" si="230"/>
        <v>0</v>
      </c>
      <c r="CU148" s="25" t="b">
        <f t="shared" si="231"/>
        <v>1</v>
      </c>
    </row>
    <row r="149" spans="1:99" s="332" customFormat="1" ht="46.5" x14ac:dyDescent="0.4">
      <c r="A149" s="325" t="s">
        <v>111</v>
      </c>
      <c r="B149" s="326" t="s">
        <v>34</v>
      </c>
      <c r="C149" s="326" t="s">
        <v>2</v>
      </c>
      <c r="D149" s="327" t="e">
        <f t="shared" ref="D149:I149" si="237">SUM(D150:D154)</f>
        <v>#REF!</v>
      </c>
      <c r="E149" s="327" t="e">
        <f t="shared" si="237"/>
        <v>#REF!</v>
      </c>
      <c r="F149" s="327" t="e">
        <f t="shared" si="237"/>
        <v>#REF!</v>
      </c>
      <c r="G149" s="327">
        <f t="shared" si="237"/>
        <v>306597.37</v>
      </c>
      <c r="H149" s="327">
        <f t="shared" si="237"/>
        <v>306597.37</v>
      </c>
      <c r="I149" s="327">
        <f t="shared" si="237"/>
        <v>27674.7</v>
      </c>
      <c r="J149" s="328">
        <f>I149/H149</f>
        <v>0.09</v>
      </c>
      <c r="K149" s="327">
        <f>SUM(K150:K154)</f>
        <v>19883.400000000001</v>
      </c>
      <c r="L149" s="329">
        <f t="shared" ref="L149:L154" si="238">K149/H149</f>
        <v>0.06</v>
      </c>
      <c r="M149" s="330">
        <f t="shared" ref="M149:M170" si="239">K149/I149</f>
        <v>0.72</v>
      </c>
      <c r="N149" s="288">
        <f t="shared" ref="N149" si="240">SUM(N150:N154)</f>
        <v>306597.37</v>
      </c>
      <c r="O149" s="288">
        <f t="shared" ref="O149" si="241">H149-N149</f>
        <v>0</v>
      </c>
      <c r="P149" s="350">
        <f t="shared" si="222"/>
        <v>1</v>
      </c>
      <c r="Q149" s="381"/>
      <c r="R149" s="381"/>
      <c r="S149" s="331"/>
      <c r="CG149" s="333"/>
      <c r="CJ149" s="313" t="b">
        <f t="shared" si="202"/>
        <v>1</v>
      </c>
      <c r="CT149" s="314">
        <f t="shared" si="230"/>
        <v>306597.37</v>
      </c>
      <c r="CU149" s="313" t="b">
        <f t="shared" si="231"/>
        <v>1</v>
      </c>
    </row>
    <row r="150" spans="1:99" ht="39" customHeight="1" x14ac:dyDescent="0.4">
      <c r="A150" s="334"/>
      <c r="B150" s="315" t="s">
        <v>10</v>
      </c>
      <c r="C150" s="315"/>
      <c r="D150" s="311" t="e">
        <f>#REF!</f>
        <v>#REF!</v>
      </c>
      <c r="E150" s="311" t="e">
        <f>#REF!</f>
        <v>#REF!</v>
      </c>
      <c r="F150" s="311" t="e">
        <f>#REF!</f>
        <v>#REF!</v>
      </c>
      <c r="G150" s="311">
        <f t="shared" ref="G150:I153" si="242">G156+G162+G168+G174+G180</f>
        <v>0</v>
      </c>
      <c r="H150" s="311">
        <f t="shared" si="242"/>
        <v>0</v>
      </c>
      <c r="I150" s="311">
        <f t="shared" si="242"/>
        <v>0</v>
      </c>
      <c r="J150" s="316" t="e">
        <f>I150/H150</f>
        <v>#DIV/0!</v>
      </c>
      <c r="K150" s="311">
        <f>K156+K162+K168+K174+K180</f>
        <v>0</v>
      </c>
      <c r="L150" s="317" t="e">
        <f t="shared" si="238"/>
        <v>#DIV/0!</v>
      </c>
      <c r="M150" s="317" t="e">
        <f t="shared" si="239"/>
        <v>#DIV/0!</v>
      </c>
      <c r="N150" s="311">
        <f t="shared" ref="N150:O153" si="243">N156+N162+N168+N174+N180</f>
        <v>0</v>
      </c>
      <c r="O150" s="311">
        <f t="shared" si="243"/>
        <v>0</v>
      </c>
      <c r="P150" s="124" t="e">
        <f t="shared" si="222"/>
        <v>#DIV/0!</v>
      </c>
      <c r="Q150" s="376"/>
      <c r="R150" s="376"/>
      <c r="S150" s="335"/>
      <c r="CG150" s="333"/>
      <c r="CJ150" s="313" t="b">
        <f t="shared" si="202"/>
        <v>1</v>
      </c>
      <c r="CT150" s="314">
        <f t="shared" si="230"/>
        <v>0</v>
      </c>
      <c r="CU150" s="313" t="b">
        <f t="shared" si="231"/>
        <v>1</v>
      </c>
    </row>
    <row r="151" spans="1:99" ht="39" customHeight="1" x14ac:dyDescent="0.4">
      <c r="A151" s="334"/>
      <c r="B151" s="315" t="s">
        <v>8</v>
      </c>
      <c r="C151" s="315"/>
      <c r="D151" s="311" t="e">
        <f>#REF!</f>
        <v>#REF!</v>
      </c>
      <c r="E151" s="311" t="e">
        <f>#REF!</f>
        <v>#REF!</v>
      </c>
      <c r="F151" s="311" t="e">
        <f>#REF!</f>
        <v>#REF!</v>
      </c>
      <c r="G151" s="311">
        <f t="shared" si="242"/>
        <v>287596.3</v>
      </c>
      <c r="H151" s="311">
        <f t="shared" si="242"/>
        <v>287596.3</v>
      </c>
      <c r="I151" s="311">
        <f t="shared" si="242"/>
        <v>27674.7</v>
      </c>
      <c r="J151" s="308">
        <f t="shared" ref="J151:J154" si="244">I151/H151</f>
        <v>0.1</v>
      </c>
      <c r="K151" s="311">
        <f>K157+K163+K169+K175+K181</f>
        <v>19883.400000000001</v>
      </c>
      <c r="L151" s="309">
        <f t="shared" si="238"/>
        <v>7.0000000000000007E-2</v>
      </c>
      <c r="M151" s="309">
        <f t="shared" si="239"/>
        <v>0.72</v>
      </c>
      <c r="N151" s="311">
        <f t="shared" si="243"/>
        <v>287596.3</v>
      </c>
      <c r="O151" s="311">
        <f t="shared" si="243"/>
        <v>0</v>
      </c>
      <c r="P151" s="125">
        <f t="shared" si="222"/>
        <v>1</v>
      </c>
      <c r="Q151" s="376"/>
      <c r="R151" s="376"/>
      <c r="S151" s="335"/>
      <c r="CG151" s="333"/>
      <c r="CJ151" s="313" t="b">
        <f t="shared" si="202"/>
        <v>1</v>
      </c>
      <c r="CT151" s="314">
        <f t="shared" si="230"/>
        <v>287596.3</v>
      </c>
      <c r="CU151" s="313" t="b">
        <f t="shared" si="231"/>
        <v>1</v>
      </c>
    </row>
    <row r="152" spans="1:99" ht="33" customHeight="1" x14ac:dyDescent="0.4">
      <c r="A152" s="334"/>
      <c r="B152" s="315" t="s">
        <v>19</v>
      </c>
      <c r="C152" s="315"/>
      <c r="D152" s="311" t="e">
        <f>#REF!</f>
        <v>#REF!</v>
      </c>
      <c r="E152" s="311" t="e">
        <f>#REF!</f>
        <v>#REF!</v>
      </c>
      <c r="F152" s="311" t="e">
        <f>#REF!</f>
        <v>#REF!</v>
      </c>
      <c r="G152" s="311">
        <f t="shared" si="242"/>
        <v>19001.07</v>
      </c>
      <c r="H152" s="311">
        <f t="shared" si="242"/>
        <v>19001.07</v>
      </c>
      <c r="I152" s="311">
        <f t="shared" si="242"/>
        <v>0</v>
      </c>
      <c r="J152" s="308">
        <f t="shared" si="244"/>
        <v>0</v>
      </c>
      <c r="K152" s="311">
        <f>K158+K164+K170+K176+K182</f>
        <v>0</v>
      </c>
      <c r="L152" s="309">
        <f t="shared" si="238"/>
        <v>0</v>
      </c>
      <c r="M152" s="317" t="e">
        <f t="shared" si="239"/>
        <v>#DIV/0!</v>
      </c>
      <c r="N152" s="311">
        <f t="shared" si="243"/>
        <v>19001.07</v>
      </c>
      <c r="O152" s="311">
        <f t="shared" si="243"/>
        <v>0</v>
      </c>
      <c r="P152" s="125">
        <f t="shared" si="222"/>
        <v>1</v>
      </c>
      <c r="Q152" s="376"/>
      <c r="R152" s="376"/>
      <c r="S152" s="335"/>
      <c r="CG152" s="333">
        <f t="shared" ref="CG152:CG198" si="245">G152-H152</f>
        <v>0</v>
      </c>
      <c r="CJ152" s="313" t="b">
        <f t="shared" si="202"/>
        <v>1</v>
      </c>
      <c r="CT152" s="314">
        <f t="shared" si="230"/>
        <v>19001.07</v>
      </c>
      <c r="CU152" s="313" t="b">
        <f t="shared" si="231"/>
        <v>1</v>
      </c>
    </row>
    <row r="153" spans="1:99" ht="39" customHeight="1" x14ac:dyDescent="0.4">
      <c r="A153" s="334"/>
      <c r="B153" s="315" t="s">
        <v>22</v>
      </c>
      <c r="C153" s="315"/>
      <c r="D153" s="311" t="e">
        <f>#REF!</f>
        <v>#REF!</v>
      </c>
      <c r="E153" s="311" t="e">
        <f>#REF!</f>
        <v>#REF!</v>
      </c>
      <c r="F153" s="311" t="e">
        <f>#REF!</f>
        <v>#REF!</v>
      </c>
      <c r="G153" s="311">
        <f t="shared" si="242"/>
        <v>0</v>
      </c>
      <c r="H153" s="311">
        <f t="shared" si="242"/>
        <v>0</v>
      </c>
      <c r="I153" s="311">
        <f t="shared" si="242"/>
        <v>0</v>
      </c>
      <c r="J153" s="316"/>
      <c r="K153" s="311">
        <f>K159+K165+K171+K177+K183</f>
        <v>0</v>
      </c>
      <c r="L153" s="337"/>
      <c r="M153" s="317"/>
      <c r="N153" s="311">
        <f t="shared" si="243"/>
        <v>0</v>
      </c>
      <c r="O153" s="311">
        <f t="shared" si="243"/>
        <v>0</v>
      </c>
      <c r="P153" s="124" t="e">
        <f t="shared" si="222"/>
        <v>#DIV/0!</v>
      </c>
      <c r="Q153" s="140"/>
      <c r="R153" s="140"/>
      <c r="S153" s="335"/>
      <c r="CG153" s="333">
        <f t="shared" si="245"/>
        <v>0</v>
      </c>
      <c r="CJ153" s="313" t="b">
        <f t="shared" si="202"/>
        <v>1</v>
      </c>
      <c r="CT153" s="314">
        <f t="shared" si="230"/>
        <v>0</v>
      </c>
      <c r="CU153" s="313" t="b">
        <f t="shared" si="231"/>
        <v>1</v>
      </c>
    </row>
    <row r="154" spans="1:99" ht="27.75" x14ac:dyDescent="0.4">
      <c r="A154" s="336"/>
      <c r="B154" s="321" t="s">
        <v>11</v>
      </c>
      <c r="C154" s="321"/>
      <c r="D154" s="320" t="e">
        <f>#REF!</f>
        <v>#REF!</v>
      </c>
      <c r="E154" s="320" t="e">
        <f>#REF!</f>
        <v>#REF!</v>
      </c>
      <c r="F154" s="320" t="e">
        <f>#REF!</f>
        <v>#REF!</v>
      </c>
      <c r="G154" s="320">
        <f t="shared" ref="G154:I154" si="246">G160+G166+G172+G178</f>
        <v>0</v>
      </c>
      <c r="H154" s="320">
        <f t="shared" si="246"/>
        <v>0</v>
      </c>
      <c r="I154" s="320">
        <f t="shared" si="246"/>
        <v>0</v>
      </c>
      <c r="J154" s="322" t="e">
        <f t="shared" si="244"/>
        <v>#DIV/0!</v>
      </c>
      <c r="K154" s="320">
        <f t="shared" ref="K154" si="247">K160+K166+K172+K178</f>
        <v>0</v>
      </c>
      <c r="L154" s="323" t="e">
        <f t="shared" si="238"/>
        <v>#DIV/0!</v>
      </c>
      <c r="M154" s="323" t="e">
        <f t="shared" si="239"/>
        <v>#DIV/0!</v>
      </c>
      <c r="N154" s="470">
        <f t="shared" ref="N154:O154" si="248">N160+N166+N172+N178</f>
        <v>0</v>
      </c>
      <c r="O154" s="470">
        <f t="shared" si="248"/>
        <v>0</v>
      </c>
      <c r="P154" s="140" t="e">
        <f t="shared" si="222"/>
        <v>#DIV/0!</v>
      </c>
      <c r="Q154" s="140"/>
      <c r="R154" s="140"/>
      <c r="S154" s="338"/>
      <c r="CG154" s="333">
        <f t="shared" si="245"/>
        <v>0</v>
      </c>
      <c r="CJ154" s="313" t="b">
        <f t="shared" si="202"/>
        <v>1</v>
      </c>
      <c r="CT154" s="314">
        <f t="shared" si="230"/>
        <v>0</v>
      </c>
      <c r="CU154" s="313" t="b">
        <f t="shared" si="231"/>
        <v>1</v>
      </c>
    </row>
    <row r="155" spans="1:99" s="37" customFormat="1" ht="139.5" customHeight="1" x14ac:dyDescent="0.4">
      <c r="A155" s="135" t="s">
        <v>119</v>
      </c>
      <c r="B155" s="122" t="s">
        <v>199</v>
      </c>
      <c r="C155" s="144" t="s">
        <v>17</v>
      </c>
      <c r="D155" s="286">
        <f t="shared" ref="D155:I155" si="249">SUM(D156:D160)</f>
        <v>0</v>
      </c>
      <c r="E155" s="286">
        <f t="shared" si="249"/>
        <v>0</v>
      </c>
      <c r="F155" s="286">
        <f t="shared" si="249"/>
        <v>0</v>
      </c>
      <c r="G155" s="286">
        <f t="shared" si="249"/>
        <v>86679.2</v>
      </c>
      <c r="H155" s="286">
        <f t="shared" si="249"/>
        <v>86679.2</v>
      </c>
      <c r="I155" s="286">
        <f t="shared" si="249"/>
        <v>13951.7</v>
      </c>
      <c r="J155" s="130">
        <f>I155/H155</f>
        <v>0.16</v>
      </c>
      <c r="K155" s="286">
        <f>SUM(K156:K160)</f>
        <v>7330.66</v>
      </c>
      <c r="L155" s="478">
        <f>K155/H155</f>
        <v>8.5000000000000006E-2</v>
      </c>
      <c r="M155" s="123">
        <f t="shared" si="239"/>
        <v>0.53</v>
      </c>
      <c r="N155" s="286">
        <f t="shared" ref="N155" si="250">SUM(N156:N160)</f>
        <v>86679.2</v>
      </c>
      <c r="O155" s="286">
        <f t="shared" ref="O155:O166" si="251">H155-N155</f>
        <v>0</v>
      </c>
      <c r="P155" s="123">
        <f t="shared" si="222"/>
        <v>1</v>
      </c>
      <c r="Q155" s="286">
        <f t="shared" ref="Q155:Q166" si="252">H155-K155</f>
        <v>79348.539999999994</v>
      </c>
      <c r="R155" s="286">
        <f t="shared" ref="R155:R166" si="253">I155-K155</f>
        <v>6621.04</v>
      </c>
      <c r="S155" s="594" t="s">
        <v>463</v>
      </c>
      <c r="CG155" s="143">
        <f t="shared" si="245"/>
        <v>0</v>
      </c>
      <c r="CJ155" s="40" t="b">
        <f t="shared" si="202"/>
        <v>1</v>
      </c>
      <c r="CT155" s="185">
        <f t="shared" si="230"/>
        <v>86679.2</v>
      </c>
      <c r="CU155" s="40" t="b">
        <f t="shared" si="231"/>
        <v>1</v>
      </c>
    </row>
    <row r="156" spans="1:99" s="35" customFormat="1" ht="50.25" customHeight="1" x14ac:dyDescent="0.4">
      <c r="A156" s="136"/>
      <c r="B156" s="452" t="s">
        <v>10</v>
      </c>
      <c r="C156" s="452"/>
      <c r="D156" s="471"/>
      <c r="E156" s="471"/>
      <c r="F156" s="471"/>
      <c r="G156" s="471"/>
      <c r="H156" s="471"/>
      <c r="I156" s="471"/>
      <c r="J156" s="132" t="e">
        <f t="shared" ref="J156:J160" si="254">I156/H156</f>
        <v>#DIV/0!</v>
      </c>
      <c r="K156" s="471"/>
      <c r="L156" s="488" t="e">
        <f t="shared" ref="L156:L160" si="255">K156/H156</f>
        <v>#DIV/0!</v>
      </c>
      <c r="M156" s="124" t="e">
        <f t="shared" si="239"/>
        <v>#DIV/0!</v>
      </c>
      <c r="N156" s="287">
        <f>H156</f>
        <v>0</v>
      </c>
      <c r="O156" s="287">
        <f t="shared" si="251"/>
        <v>0</v>
      </c>
      <c r="P156" s="124" t="e">
        <f t="shared" si="222"/>
        <v>#DIV/0!</v>
      </c>
      <c r="Q156" s="471">
        <f t="shared" si="252"/>
        <v>0</v>
      </c>
      <c r="R156" s="471">
        <f t="shared" si="253"/>
        <v>0</v>
      </c>
      <c r="S156" s="595"/>
      <c r="CG156" s="143">
        <f t="shared" si="245"/>
        <v>0</v>
      </c>
      <c r="CJ156" s="40" t="b">
        <f t="shared" si="202"/>
        <v>1</v>
      </c>
      <c r="CT156" s="185">
        <f t="shared" si="230"/>
        <v>0</v>
      </c>
      <c r="CU156" s="40" t="b">
        <f t="shared" si="231"/>
        <v>1</v>
      </c>
    </row>
    <row r="157" spans="1:99" s="35" customFormat="1" ht="50.25" customHeight="1" x14ac:dyDescent="0.4">
      <c r="A157" s="136"/>
      <c r="B157" s="452" t="s">
        <v>8</v>
      </c>
      <c r="C157" s="452"/>
      <c r="D157" s="471"/>
      <c r="E157" s="471"/>
      <c r="F157" s="471"/>
      <c r="G157" s="471">
        <v>86679.2</v>
      </c>
      <c r="H157" s="471">
        <v>86679.2</v>
      </c>
      <c r="I157" s="471">
        <v>13951.7</v>
      </c>
      <c r="J157" s="133">
        <f t="shared" si="254"/>
        <v>0.16</v>
      </c>
      <c r="K157" s="471">
        <v>7330.66</v>
      </c>
      <c r="L157" s="361">
        <f t="shared" si="255"/>
        <v>8.5000000000000006E-2</v>
      </c>
      <c r="M157" s="125">
        <f t="shared" si="239"/>
        <v>0.53</v>
      </c>
      <c r="N157" s="287">
        <f>H157</f>
        <v>86679.2</v>
      </c>
      <c r="O157" s="287">
        <f t="shared" si="251"/>
        <v>0</v>
      </c>
      <c r="P157" s="125">
        <f t="shared" si="222"/>
        <v>1</v>
      </c>
      <c r="Q157" s="471">
        <f t="shared" si="252"/>
        <v>79348.539999999994</v>
      </c>
      <c r="R157" s="471">
        <f t="shared" si="253"/>
        <v>6621.04</v>
      </c>
      <c r="S157" s="595"/>
      <c r="CG157" s="143">
        <f t="shared" si="245"/>
        <v>0</v>
      </c>
      <c r="CJ157" s="40" t="b">
        <f t="shared" si="202"/>
        <v>1</v>
      </c>
      <c r="CT157" s="185">
        <f t="shared" si="230"/>
        <v>86679.2</v>
      </c>
      <c r="CU157" s="40" t="b">
        <f t="shared" si="231"/>
        <v>1</v>
      </c>
    </row>
    <row r="158" spans="1:99" s="35" customFormat="1" ht="50.25" customHeight="1" x14ac:dyDescent="0.4">
      <c r="A158" s="136"/>
      <c r="B158" s="452" t="s">
        <v>19</v>
      </c>
      <c r="C158" s="452"/>
      <c r="D158" s="471"/>
      <c r="E158" s="471"/>
      <c r="F158" s="471"/>
      <c r="G158" s="471"/>
      <c r="H158" s="471"/>
      <c r="I158" s="471"/>
      <c r="J158" s="132" t="e">
        <f t="shared" si="254"/>
        <v>#DIV/0!</v>
      </c>
      <c r="K158" s="471"/>
      <c r="L158" s="124" t="e">
        <f t="shared" si="255"/>
        <v>#DIV/0!</v>
      </c>
      <c r="M158" s="124" t="e">
        <f t="shared" si="239"/>
        <v>#DIV/0!</v>
      </c>
      <c r="N158" s="471"/>
      <c r="O158" s="471">
        <f t="shared" si="251"/>
        <v>0</v>
      </c>
      <c r="P158" s="124" t="e">
        <f t="shared" si="222"/>
        <v>#DIV/0!</v>
      </c>
      <c r="Q158" s="471">
        <f t="shared" si="252"/>
        <v>0</v>
      </c>
      <c r="R158" s="471">
        <f t="shared" si="253"/>
        <v>0</v>
      </c>
      <c r="S158" s="595"/>
      <c r="CG158" s="143">
        <f t="shared" si="245"/>
        <v>0</v>
      </c>
      <c r="CJ158" s="40" t="b">
        <f t="shared" si="202"/>
        <v>1</v>
      </c>
      <c r="CT158" s="185">
        <f t="shared" si="230"/>
        <v>0</v>
      </c>
      <c r="CU158" s="40" t="b">
        <f t="shared" si="231"/>
        <v>1</v>
      </c>
    </row>
    <row r="159" spans="1:99" s="35" customFormat="1" ht="50.25" customHeight="1" x14ac:dyDescent="0.4">
      <c r="A159" s="136"/>
      <c r="B159" s="475" t="s">
        <v>22</v>
      </c>
      <c r="C159" s="475"/>
      <c r="D159" s="470"/>
      <c r="E159" s="470"/>
      <c r="F159" s="470"/>
      <c r="G159" s="470"/>
      <c r="H159" s="470"/>
      <c r="I159" s="470"/>
      <c r="J159" s="484" t="e">
        <f t="shared" si="254"/>
        <v>#DIV/0!</v>
      </c>
      <c r="K159" s="470"/>
      <c r="L159" s="140" t="e">
        <f t="shared" si="255"/>
        <v>#DIV/0!</v>
      </c>
      <c r="M159" s="140" t="e">
        <f t="shared" si="239"/>
        <v>#DIV/0!</v>
      </c>
      <c r="N159" s="470"/>
      <c r="O159" s="470">
        <f t="shared" si="251"/>
        <v>0</v>
      </c>
      <c r="P159" s="140" t="e">
        <f t="shared" si="222"/>
        <v>#DIV/0!</v>
      </c>
      <c r="Q159" s="470">
        <f t="shared" si="252"/>
        <v>0</v>
      </c>
      <c r="R159" s="470">
        <f t="shared" si="253"/>
        <v>0</v>
      </c>
      <c r="S159" s="595"/>
      <c r="CG159" s="143">
        <f t="shared" si="245"/>
        <v>0</v>
      </c>
      <c r="CJ159" s="40" t="b">
        <f t="shared" si="202"/>
        <v>1</v>
      </c>
      <c r="CT159" s="185">
        <f t="shared" si="230"/>
        <v>0</v>
      </c>
      <c r="CU159" s="40" t="b">
        <f t="shared" si="231"/>
        <v>1</v>
      </c>
    </row>
    <row r="160" spans="1:99" s="35" customFormat="1" ht="33.75" customHeight="1" x14ac:dyDescent="0.4">
      <c r="A160" s="138"/>
      <c r="B160" s="452" t="s">
        <v>11</v>
      </c>
      <c r="C160" s="452"/>
      <c r="D160" s="471"/>
      <c r="E160" s="471"/>
      <c r="F160" s="471"/>
      <c r="G160" s="471"/>
      <c r="H160" s="471"/>
      <c r="I160" s="471"/>
      <c r="J160" s="132" t="e">
        <f t="shared" si="254"/>
        <v>#DIV/0!</v>
      </c>
      <c r="K160" s="471"/>
      <c r="L160" s="124" t="e">
        <f t="shared" si="255"/>
        <v>#DIV/0!</v>
      </c>
      <c r="M160" s="124" t="e">
        <f t="shared" si="239"/>
        <v>#DIV/0!</v>
      </c>
      <c r="N160" s="471"/>
      <c r="O160" s="471">
        <f t="shared" si="251"/>
        <v>0</v>
      </c>
      <c r="P160" s="124" t="e">
        <f t="shared" si="222"/>
        <v>#DIV/0!</v>
      </c>
      <c r="Q160" s="471">
        <f t="shared" si="252"/>
        <v>0</v>
      </c>
      <c r="R160" s="471">
        <f>I160-K160</f>
        <v>0</v>
      </c>
      <c r="S160" s="596"/>
      <c r="CG160" s="143">
        <f t="shared" si="245"/>
        <v>0</v>
      </c>
      <c r="CJ160" s="40" t="b">
        <f t="shared" si="202"/>
        <v>1</v>
      </c>
      <c r="CT160" s="185">
        <f t="shared" si="230"/>
        <v>0</v>
      </c>
      <c r="CU160" s="40" t="b">
        <f t="shared" si="231"/>
        <v>1</v>
      </c>
    </row>
    <row r="161" spans="1:99" s="37" customFormat="1" ht="46.5" x14ac:dyDescent="0.4">
      <c r="A161" s="135" t="s">
        <v>120</v>
      </c>
      <c r="B161" s="122" t="s">
        <v>247</v>
      </c>
      <c r="C161" s="144" t="s">
        <v>17</v>
      </c>
      <c r="D161" s="286">
        <f t="shared" ref="D161:I161" si="256">SUM(D162:D166)</f>
        <v>0</v>
      </c>
      <c r="E161" s="286">
        <f t="shared" si="256"/>
        <v>0</v>
      </c>
      <c r="F161" s="286">
        <f t="shared" si="256"/>
        <v>0</v>
      </c>
      <c r="G161" s="287">
        <f t="shared" si="256"/>
        <v>73741.5</v>
      </c>
      <c r="H161" s="287">
        <f t="shared" si="256"/>
        <v>73741.5</v>
      </c>
      <c r="I161" s="287">
        <f t="shared" si="256"/>
        <v>11300</v>
      </c>
      <c r="J161" s="172">
        <f>I161/H161</f>
        <v>0.15</v>
      </c>
      <c r="K161" s="287">
        <f>SUM(K162:K166)</f>
        <v>10756.05</v>
      </c>
      <c r="L161" s="153">
        <f>K161/H161</f>
        <v>0.15</v>
      </c>
      <c r="M161" s="153">
        <f t="shared" si="239"/>
        <v>0.95</v>
      </c>
      <c r="N161" s="287">
        <f>SUM(N162:N166)</f>
        <v>73741.5</v>
      </c>
      <c r="O161" s="287">
        <f t="shared" si="251"/>
        <v>0</v>
      </c>
      <c r="P161" s="153">
        <f t="shared" si="222"/>
        <v>1</v>
      </c>
      <c r="Q161" s="287">
        <f t="shared" si="252"/>
        <v>62985.45</v>
      </c>
      <c r="R161" s="287">
        <f t="shared" si="253"/>
        <v>543.95000000000005</v>
      </c>
      <c r="S161" s="583" t="s">
        <v>407</v>
      </c>
      <c r="CG161" s="143">
        <f t="shared" si="245"/>
        <v>0</v>
      </c>
      <c r="CJ161" s="40" t="b">
        <f t="shared" si="202"/>
        <v>1</v>
      </c>
      <c r="CT161" s="185">
        <f t="shared" si="230"/>
        <v>73741.5</v>
      </c>
      <c r="CU161" s="40" t="b">
        <f t="shared" si="231"/>
        <v>1</v>
      </c>
    </row>
    <row r="162" spans="1:99" s="35" customFormat="1" ht="27.75" x14ac:dyDescent="0.4">
      <c r="A162" s="136"/>
      <c r="B162" s="452" t="s">
        <v>10</v>
      </c>
      <c r="C162" s="452"/>
      <c r="D162" s="471"/>
      <c r="E162" s="471"/>
      <c r="F162" s="471"/>
      <c r="G162" s="471"/>
      <c r="H162" s="471"/>
      <c r="I162" s="471"/>
      <c r="J162" s="132" t="e">
        <f t="shared" ref="J162:J166" si="257">I162/H162</f>
        <v>#DIV/0!</v>
      </c>
      <c r="K162" s="471"/>
      <c r="L162" s="124" t="e">
        <f t="shared" ref="L162:L166" si="258">K162/H162</f>
        <v>#DIV/0!</v>
      </c>
      <c r="M162" s="124" t="e">
        <f t="shared" si="239"/>
        <v>#DIV/0!</v>
      </c>
      <c r="N162" s="471"/>
      <c r="O162" s="471">
        <f t="shared" si="251"/>
        <v>0</v>
      </c>
      <c r="P162" s="124" t="e">
        <f t="shared" si="222"/>
        <v>#DIV/0!</v>
      </c>
      <c r="Q162" s="471">
        <f t="shared" si="252"/>
        <v>0</v>
      </c>
      <c r="R162" s="471">
        <f t="shared" si="253"/>
        <v>0</v>
      </c>
      <c r="S162" s="584"/>
      <c r="CG162" s="143">
        <f t="shared" si="245"/>
        <v>0</v>
      </c>
      <c r="CJ162" s="40" t="b">
        <f t="shared" si="202"/>
        <v>1</v>
      </c>
      <c r="CT162" s="185">
        <f t="shared" si="230"/>
        <v>0</v>
      </c>
      <c r="CU162" s="40" t="b">
        <f t="shared" si="231"/>
        <v>1</v>
      </c>
    </row>
    <row r="163" spans="1:99" s="35" customFormat="1" ht="27.75" x14ac:dyDescent="0.4">
      <c r="A163" s="136"/>
      <c r="B163" s="452" t="s">
        <v>8</v>
      </c>
      <c r="C163" s="452"/>
      <c r="D163" s="471"/>
      <c r="E163" s="471"/>
      <c r="F163" s="471"/>
      <c r="G163" s="471">
        <v>73741.5</v>
      </c>
      <c r="H163" s="471">
        <v>73741.5</v>
      </c>
      <c r="I163" s="471">
        <v>11300</v>
      </c>
      <c r="J163" s="133">
        <f t="shared" si="257"/>
        <v>0.15</v>
      </c>
      <c r="K163" s="471">
        <v>10756.05</v>
      </c>
      <c r="L163" s="125">
        <f t="shared" si="258"/>
        <v>0.15</v>
      </c>
      <c r="M163" s="125">
        <f t="shared" si="239"/>
        <v>0.95</v>
      </c>
      <c r="N163" s="471">
        <f>H163</f>
        <v>73741.5</v>
      </c>
      <c r="O163" s="471">
        <f t="shared" si="251"/>
        <v>0</v>
      </c>
      <c r="P163" s="125">
        <f t="shared" si="222"/>
        <v>1</v>
      </c>
      <c r="Q163" s="471">
        <f t="shared" si="252"/>
        <v>62985.45</v>
      </c>
      <c r="R163" s="471">
        <f t="shared" si="253"/>
        <v>543.95000000000005</v>
      </c>
      <c r="S163" s="584"/>
      <c r="CG163" s="143">
        <f t="shared" si="245"/>
        <v>0</v>
      </c>
      <c r="CJ163" s="40" t="b">
        <f t="shared" si="202"/>
        <v>1</v>
      </c>
      <c r="CT163" s="185">
        <f t="shared" si="230"/>
        <v>73741.5</v>
      </c>
      <c r="CU163" s="40" t="b">
        <f t="shared" si="231"/>
        <v>1</v>
      </c>
    </row>
    <row r="164" spans="1:99" s="35" customFormat="1" ht="27.75" x14ac:dyDescent="0.4">
      <c r="A164" s="136"/>
      <c r="B164" s="452" t="s">
        <v>19</v>
      </c>
      <c r="C164" s="452"/>
      <c r="D164" s="471"/>
      <c r="E164" s="471"/>
      <c r="F164" s="471"/>
      <c r="G164" s="471"/>
      <c r="H164" s="471"/>
      <c r="I164" s="471"/>
      <c r="J164" s="132" t="e">
        <f t="shared" si="257"/>
        <v>#DIV/0!</v>
      </c>
      <c r="K164" s="471"/>
      <c r="L164" s="124" t="e">
        <f t="shared" si="258"/>
        <v>#DIV/0!</v>
      </c>
      <c r="M164" s="124" t="e">
        <f t="shared" si="239"/>
        <v>#DIV/0!</v>
      </c>
      <c r="N164" s="471"/>
      <c r="O164" s="471">
        <f t="shared" si="251"/>
        <v>0</v>
      </c>
      <c r="P164" s="124" t="e">
        <f t="shared" si="222"/>
        <v>#DIV/0!</v>
      </c>
      <c r="Q164" s="471">
        <f t="shared" si="252"/>
        <v>0</v>
      </c>
      <c r="R164" s="471">
        <f t="shared" si="253"/>
        <v>0</v>
      </c>
      <c r="S164" s="584"/>
      <c r="CG164" s="143">
        <f t="shared" si="245"/>
        <v>0</v>
      </c>
      <c r="CJ164" s="40" t="b">
        <f t="shared" si="202"/>
        <v>1</v>
      </c>
      <c r="CT164" s="185">
        <f t="shared" si="230"/>
        <v>0</v>
      </c>
      <c r="CU164" s="40" t="b">
        <f t="shared" si="231"/>
        <v>1</v>
      </c>
    </row>
    <row r="165" spans="1:99" s="35" customFormat="1" ht="27.75" x14ac:dyDescent="0.4">
      <c r="A165" s="136"/>
      <c r="B165" s="452" t="s">
        <v>22</v>
      </c>
      <c r="C165" s="452"/>
      <c r="D165" s="471"/>
      <c r="E165" s="471"/>
      <c r="F165" s="471"/>
      <c r="G165" s="471"/>
      <c r="H165" s="471"/>
      <c r="I165" s="471"/>
      <c r="J165" s="132" t="e">
        <f t="shared" si="257"/>
        <v>#DIV/0!</v>
      </c>
      <c r="K165" s="471"/>
      <c r="L165" s="124" t="e">
        <f t="shared" si="258"/>
        <v>#DIV/0!</v>
      </c>
      <c r="M165" s="124" t="e">
        <f t="shared" si="239"/>
        <v>#DIV/0!</v>
      </c>
      <c r="N165" s="471"/>
      <c r="O165" s="471">
        <f t="shared" si="251"/>
        <v>0</v>
      </c>
      <c r="P165" s="124" t="e">
        <f t="shared" si="222"/>
        <v>#DIV/0!</v>
      </c>
      <c r="Q165" s="471">
        <f t="shared" si="252"/>
        <v>0</v>
      </c>
      <c r="R165" s="471">
        <f t="shared" si="253"/>
        <v>0</v>
      </c>
      <c r="S165" s="584"/>
      <c r="CG165" s="143">
        <f t="shared" si="245"/>
        <v>0</v>
      </c>
      <c r="CJ165" s="40" t="b">
        <f t="shared" si="202"/>
        <v>1</v>
      </c>
      <c r="CT165" s="185">
        <f t="shared" si="230"/>
        <v>0</v>
      </c>
      <c r="CU165" s="40" t="b">
        <f t="shared" si="231"/>
        <v>1</v>
      </c>
    </row>
    <row r="166" spans="1:99" s="35" customFormat="1" ht="27.75" x14ac:dyDescent="0.4">
      <c r="A166" s="138"/>
      <c r="B166" s="452" t="s">
        <v>11</v>
      </c>
      <c r="C166" s="452"/>
      <c r="D166" s="471"/>
      <c r="E166" s="471"/>
      <c r="F166" s="471"/>
      <c r="G166" s="471"/>
      <c r="H166" s="283"/>
      <c r="I166" s="471"/>
      <c r="J166" s="132" t="e">
        <f t="shared" si="257"/>
        <v>#DIV/0!</v>
      </c>
      <c r="K166" s="471"/>
      <c r="L166" s="124" t="e">
        <f t="shared" si="258"/>
        <v>#DIV/0!</v>
      </c>
      <c r="M166" s="124" t="e">
        <f t="shared" si="239"/>
        <v>#DIV/0!</v>
      </c>
      <c r="N166" s="471"/>
      <c r="O166" s="283">
        <f t="shared" si="251"/>
        <v>0</v>
      </c>
      <c r="P166" s="124" t="e">
        <f t="shared" si="222"/>
        <v>#DIV/0!</v>
      </c>
      <c r="Q166" s="471">
        <f t="shared" si="252"/>
        <v>0</v>
      </c>
      <c r="R166" s="283">
        <f t="shared" si="253"/>
        <v>0</v>
      </c>
      <c r="S166" s="585"/>
      <c r="CG166" s="143">
        <f t="shared" si="245"/>
        <v>0</v>
      </c>
      <c r="CJ166" s="40" t="b">
        <f t="shared" si="202"/>
        <v>1</v>
      </c>
      <c r="CT166" s="185">
        <f t="shared" si="230"/>
        <v>0</v>
      </c>
      <c r="CU166" s="40" t="b">
        <f t="shared" si="231"/>
        <v>1</v>
      </c>
    </row>
    <row r="167" spans="1:99" s="312" customFormat="1" ht="159" customHeight="1" x14ac:dyDescent="0.4">
      <c r="A167" s="203" t="s">
        <v>208</v>
      </c>
      <c r="B167" s="417" t="s">
        <v>306</v>
      </c>
      <c r="C167" s="144" t="s">
        <v>17</v>
      </c>
      <c r="D167" s="287">
        <f t="shared" ref="D167:I167" si="259">SUM(D168:D172)</f>
        <v>0</v>
      </c>
      <c r="E167" s="287">
        <f t="shared" si="259"/>
        <v>0</v>
      </c>
      <c r="F167" s="287">
        <f t="shared" si="259"/>
        <v>0</v>
      </c>
      <c r="G167" s="287">
        <f t="shared" si="259"/>
        <v>112554.07</v>
      </c>
      <c r="H167" s="287">
        <f t="shared" si="259"/>
        <v>112554.07</v>
      </c>
      <c r="I167" s="287">
        <f t="shared" si="259"/>
        <v>0</v>
      </c>
      <c r="J167" s="172">
        <f>I167/H167</f>
        <v>0</v>
      </c>
      <c r="K167" s="287">
        <f>SUM(K168:K172)</f>
        <v>0</v>
      </c>
      <c r="L167" s="153">
        <f>K167/H167</f>
        <v>0</v>
      </c>
      <c r="M167" s="157" t="e">
        <f t="shared" si="239"/>
        <v>#DIV/0!</v>
      </c>
      <c r="N167" s="287">
        <f>SUM(N168:N172)</f>
        <v>112554.07</v>
      </c>
      <c r="O167" s="287">
        <f>H167-N167</f>
        <v>0</v>
      </c>
      <c r="P167" s="153">
        <f t="shared" ref="P167:P170" si="260">N167/H167</f>
        <v>1</v>
      </c>
      <c r="Q167" s="382"/>
      <c r="R167" s="382"/>
      <c r="S167" s="586" t="s">
        <v>474</v>
      </c>
      <c r="CG167" s="333">
        <f t="shared" si="245"/>
        <v>0</v>
      </c>
      <c r="CJ167" s="313" t="b">
        <f t="shared" ref="CJ167:CJ196" si="261">N167+O167=H167</f>
        <v>1</v>
      </c>
      <c r="CT167" s="314">
        <f t="shared" si="230"/>
        <v>112554.07</v>
      </c>
      <c r="CU167" s="313" t="b">
        <f t="shared" si="231"/>
        <v>1</v>
      </c>
    </row>
    <row r="168" spans="1:99" ht="159" customHeight="1" x14ac:dyDescent="0.4">
      <c r="A168" s="201"/>
      <c r="B168" s="297" t="s">
        <v>10</v>
      </c>
      <c r="C168" s="297"/>
      <c r="D168" s="442"/>
      <c r="E168" s="442"/>
      <c r="F168" s="442"/>
      <c r="G168" s="442"/>
      <c r="H168" s="283"/>
      <c r="I168" s="442"/>
      <c r="J168" s="204"/>
      <c r="K168" s="442"/>
      <c r="L168" s="157"/>
      <c r="M168" s="157"/>
      <c r="N168" s="442"/>
      <c r="O168" s="442"/>
      <c r="P168" s="157"/>
      <c r="Q168" s="377"/>
      <c r="R168" s="377"/>
      <c r="S168" s="587"/>
      <c r="CG168" s="333">
        <f t="shared" si="245"/>
        <v>0</v>
      </c>
      <c r="CJ168" s="313" t="b">
        <f t="shared" si="261"/>
        <v>1</v>
      </c>
      <c r="CT168" s="314">
        <f t="shared" si="230"/>
        <v>0</v>
      </c>
      <c r="CU168" s="313" t="b">
        <f t="shared" si="231"/>
        <v>1</v>
      </c>
    </row>
    <row r="169" spans="1:99" ht="147" customHeight="1" x14ac:dyDescent="0.4">
      <c r="A169" s="201"/>
      <c r="B169" s="297" t="s">
        <v>8</v>
      </c>
      <c r="C169" s="297"/>
      <c r="D169" s="442"/>
      <c r="E169" s="442"/>
      <c r="F169" s="442"/>
      <c r="G169" s="442">
        <f>89987.34+3565.66</f>
        <v>93553</v>
      </c>
      <c r="H169" s="442">
        <f>89987.34+3565.66</f>
        <v>93553</v>
      </c>
      <c r="I169" s="442"/>
      <c r="J169" s="133">
        <f t="shared" ref="J169:J170" si="262">I169/H169</f>
        <v>0</v>
      </c>
      <c r="K169" s="442"/>
      <c r="L169" s="153">
        <f t="shared" ref="L169:L170" si="263">K169/H169</f>
        <v>0</v>
      </c>
      <c r="M169" s="157" t="e">
        <f t="shared" si="239"/>
        <v>#DIV/0!</v>
      </c>
      <c r="N169" s="442">
        <f>H169</f>
        <v>93553</v>
      </c>
      <c r="O169" s="442">
        <f>H169-N169</f>
        <v>0</v>
      </c>
      <c r="P169" s="125">
        <f t="shared" si="260"/>
        <v>1</v>
      </c>
      <c r="Q169" s="376"/>
      <c r="R169" s="376"/>
      <c r="S169" s="669" t="s">
        <v>475</v>
      </c>
      <c r="CG169" s="333">
        <f t="shared" si="245"/>
        <v>0</v>
      </c>
      <c r="CJ169" s="313" t="b">
        <f t="shared" si="261"/>
        <v>1</v>
      </c>
      <c r="CT169" s="314">
        <f t="shared" si="230"/>
        <v>93553</v>
      </c>
      <c r="CU169" s="313" t="b">
        <f t="shared" si="231"/>
        <v>1</v>
      </c>
    </row>
    <row r="170" spans="1:99" ht="147" customHeight="1" x14ac:dyDescent="0.4">
      <c r="A170" s="201"/>
      <c r="B170" s="297" t="s">
        <v>19</v>
      </c>
      <c r="C170" s="297"/>
      <c r="D170" s="442"/>
      <c r="E170" s="442"/>
      <c r="F170" s="442"/>
      <c r="G170" s="442">
        <f>15435.41+3565.66</f>
        <v>19001.07</v>
      </c>
      <c r="H170" s="442">
        <f>15435.41+3565.66</f>
        <v>19001.07</v>
      </c>
      <c r="I170" s="442"/>
      <c r="J170" s="427">
        <f t="shared" si="262"/>
        <v>0</v>
      </c>
      <c r="K170" s="442"/>
      <c r="L170" s="153">
        <f t="shared" si="263"/>
        <v>0</v>
      </c>
      <c r="M170" s="157" t="e">
        <f t="shared" si="239"/>
        <v>#DIV/0!</v>
      </c>
      <c r="N170" s="442">
        <f>H170</f>
        <v>19001.07</v>
      </c>
      <c r="O170" s="442">
        <f t="shared" ref="O170" si="264">H170-N170</f>
        <v>0</v>
      </c>
      <c r="P170" s="125">
        <f t="shared" si="260"/>
        <v>1</v>
      </c>
      <c r="Q170" s="376"/>
      <c r="R170" s="376"/>
      <c r="S170" s="587"/>
      <c r="CG170" s="333">
        <f t="shared" si="245"/>
        <v>0</v>
      </c>
      <c r="CJ170" s="313" t="b">
        <f t="shared" si="261"/>
        <v>1</v>
      </c>
      <c r="CT170" s="314">
        <f t="shared" si="230"/>
        <v>19001.07</v>
      </c>
      <c r="CU170" s="313" t="b">
        <f t="shared" si="231"/>
        <v>1</v>
      </c>
    </row>
    <row r="171" spans="1:99" ht="30" customHeight="1" x14ac:dyDescent="0.4">
      <c r="A171" s="201"/>
      <c r="B171" s="297" t="s">
        <v>22</v>
      </c>
      <c r="C171" s="297"/>
      <c r="D171" s="442"/>
      <c r="E171" s="442"/>
      <c r="F171" s="442"/>
      <c r="G171" s="442"/>
      <c r="H171" s="442"/>
      <c r="I171" s="442"/>
      <c r="J171" s="204"/>
      <c r="K171" s="442"/>
      <c r="L171" s="157"/>
      <c r="M171" s="157"/>
      <c r="N171" s="442"/>
      <c r="O171" s="442"/>
      <c r="P171" s="157"/>
      <c r="Q171" s="377"/>
      <c r="R171" s="377"/>
      <c r="S171" s="584" t="s">
        <v>473</v>
      </c>
      <c r="CG171" s="333">
        <f t="shared" si="245"/>
        <v>0</v>
      </c>
      <c r="CJ171" s="313" t="b">
        <f t="shared" si="261"/>
        <v>1</v>
      </c>
      <c r="CT171" s="314">
        <f t="shared" si="230"/>
        <v>0</v>
      </c>
      <c r="CU171" s="313" t="b">
        <f t="shared" si="231"/>
        <v>1</v>
      </c>
    </row>
    <row r="172" spans="1:99" ht="41.25" customHeight="1" x14ac:dyDescent="0.4">
      <c r="A172" s="419"/>
      <c r="B172" s="297" t="s">
        <v>11</v>
      </c>
      <c r="C172" s="297"/>
      <c r="D172" s="442"/>
      <c r="E172" s="442"/>
      <c r="F172" s="442"/>
      <c r="G172" s="442"/>
      <c r="H172" s="283"/>
      <c r="I172" s="442"/>
      <c r="J172" s="204"/>
      <c r="K172" s="442"/>
      <c r="L172" s="157"/>
      <c r="M172" s="157"/>
      <c r="N172" s="442"/>
      <c r="O172" s="442"/>
      <c r="P172" s="157"/>
      <c r="Q172" s="154"/>
      <c r="R172" s="154"/>
      <c r="S172" s="644"/>
      <c r="CG172" s="333">
        <f t="shared" si="245"/>
        <v>0</v>
      </c>
      <c r="CJ172" s="313" t="b">
        <f t="shared" si="261"/>
        <v>1</v>
      </c>
      <c r="CT172" s="314">
        <f t="shared" si="230"/>
        <v>0</v>
      </c>
      <c r="CU172" s="313" t="b">
        <f t="shared" si="231"/>
        <v>1</v>
      </c>
    </row>
    <row r="173" spans="1:99" s="37" customFormat="1" ht="140.25" customHeight="1" x14ac:dyDescent="0.4">
      <c r="A173" s="203" t="s">
        <v>209</v>
      </c>
      <c r="B173" s="417" t="s">
        <v>191</v>
      </c>
      <c r="C173" s="144" t="s">
        <v>17</v>
      </c>
      <c r="D173" s="287">
        <f t="shared" ref="D173:I173" si="265">SUM(D174:D178)</f>
        <v>0</v>
      </c>
      <c r="E173" s="287">
        <f t="shared" si="265"/>
        <v>0</v>
      </c>
      <c r="F173" s="287">
        <f t="shared" si="265"/>
        <v>0</v>
      </c>
      <c r="G173" s="287">
        <f t="shared" si="265"/>
        <v>13720</v>
      </c>
      <c r="H173" s="287">
        <f t="shared" si="265"/>
        <v>13720</v>
      </c>
      <c r="I173" s="287">
        <f t="shared" si="265"/>
        <v>0</v>
      </c>
      <c r="J173" s="172">
        <f>I173/H173</f>
        <v>0</v>
      </c>
      <c r="K173" s="287">
        <f>SUM(K174:K178)</f>
        <v>0</v>
      </c>
      <c r="L173" s="153">
        <f>K173/H173</f>
        <v>0</v>
      </c>
      <c r="M173" s="124" t="e">
        <f>K173/I173</f>
        <v>#DIV/0!</v>
      </c>
      <c r="N173" s="287">
        <f>SUM(N174:N178)</f>
        <v>13720</v>
      </c>
      <c r="O173" s="287">
        <f>H173-N173</f>
        <v>0</v>
      </c>
      <c r="P173" s="153">
        <f t="shared" ref="P173:P178" si="266">N173/H173</f>
        <v>1</v>
      </c>
      <c r="Q173" s="382"/>
      <c r="R173" s="382"/>
      <c r="S173" s="583" t="s">
        <v>464</v>
      </c>
      <c r="CG173" s="143">
        <f t="shared" si="245"/>
        <v>0</v>
      </c>
      <c r="CJ173" s="40" t="b">
        <f t="shared" si="261"/>
        <v>1</v>
      </c>
      <c r="CT173" s="185">
        <f t="shared" si="230"/>
        <v>13720</v>
      </c>
      <c r="CU173" s="40" t="b">
        <f t="shared" si="231"/>
        <v>1</v>
      </c>
    </row>
    <row r="174" spans="1:99" s="35" customFormat="1" ht="27.75" x14ac:dyDescent="0.4">
      <c r="A174" s="201"/>
      <c r="B174" s="452" t="s">
        <v>10</v>
      </c>
      <c r="C174" s="452"/>
      <c r="D174" s="471"/>
      <c r="E174" s="471"/>
      <c r="F174" s="471"/>
      <c r="G174" s="471"/>
      <c r="H174" s="283"/>
      <c r="I174" s="471"/>
      <c r="J174" s="132" t="e">
        <f t="shared" ref="J174:J178" si="267">I174/H174</f>
        <v>#DIV/0!</v>
      </c>
      <c r="K174" s="471"/>
      <c r="L174" s="124" t="e">
        <f t="shared" ref="L174:L178" si="268">K174/H174</f>
        <v>#DIV/0!</v>
      </c>
      <c r="M174" s="124" t="e">
        <f t="shared" ref="M174:M178" si="269">K174/I174</f>
        <v>#DIV/0!</v>
      </c>
      <c r="N174" s="471"/>
      <c r="O174" s="471">
        <f>H174-N174</f>
        <v>0</v>
      </c>
      <c r="P174" s="124" t="e">
        <f t="shared" si="266"/>
        <v>#DIV/0!</v>
      </c>
      <c r="Q174" s="375"/>
      <c r="R174" s="375"/>
      <c r="S174" s="584"/>
      <c r="CG174" s="143">
        <f t="shared" si="245"/>
        <v>0</v>
      </c>
      <c r="CJ174" s="40" t="b">
        <f t="shared" si="261"/>
        <v>1</v>
      </c>
      <c r="CT174" s="185">
        <f t="shared" si="230"/>
        <v>0</v>
      </c>
      <c r="CU174" s="40" t="b">
        <f t="shared" si="231"/>
        <v>1</v>
      </c>
    </row>
    <row r="175" spans="1:99" s="35" customFormat="1" ht="27.75" x14ac:dyDescent="0.4">
      <c r="A175" s="201"/>
      <c r="B175" s="452" t="s">
        <v>8</v>
      </c>
      <c r="C175" s="452"/>
      <c r="D175" s="471"/>
      <c r="E175" s="471"/>
      <c r="F175" s="471"/>
      <c r="G175" s="471">
        <v>13720</v>
      </c>
      <c r="H175" s="471">
        <v>13720</v>
      </c>
      <c r="I175" s="471"/>
      <c r="J175" s="133">
        <f t="shared" si="267"/>
        <v>0</v>
      </c>
      <c r="K175" s="471"/>
      <c r="L175" s="418">
        <f t="shared" si="268"/>
        <v>0</v>
      </c>
      <c r="M175" s="124" t="e">
        <f t="shared" si="269"/>
        <v>#DIV/0!</v>
      </c>
      <c r="N175" s="471">
        <f>H175</f>
        <v>13720</v>
      </c>
      <c r="O175" s="471">
        <f t="shared" ref="O175:O178" si="270">H175-N175</f>
        <v>0</v>
      </c>
      <c r="P175" s="125">
        <f t="shared" si="266"/>
        <v>1</v>
      </c>
      <c r="Q175" s="376"/>
      <c r="R175" s="376"/>
      <c r="S175" s="584"/>
      <c r="CG175" s="143">
        <f t="shared" si="245"/>
        <v>0</v>
      </c>
      <c r="CJ175" s="40" t="b">
        <f t="shared" si="261"/>
        <v>1</v>
      </c>
      <c r="CT175" s="185">
        <f t="shared" si="230"/>
        <v>13720</v>
      </c>
      <c r="CU175" s="40" t="b">
        <f t="shared" si="231"/>
        <v>1</v>
      </c>
    </row>
    <row r="176" spans="1:99" s="35" customFormat="1" ht="27.75" x14ac:dyDescent="0.4">
      <c r="A176" s="201"/>
      <c r="B176" s="452" t="s">
        <v>19</v>
      </c>
      <c r="C176" s="452"/>
      <c r="D176" s="471"/>
      <c r="E176" s="471"/>
      <c r="F176" s="471"/>
      <c r="G176" s="471"/>
      <c r="H176" s="471"/>
      <c r="I176" s="471"/>
      <c r="J176" s="132" t="e">
        <f t="shared" si="267"/>
        <v>#DIV/0!</v>
      </c>
      <c r="K176" s="471"/>
      <c r="L176" s="124" t="e">
        <f t="shared" si="268"/>
        <v>#DIV/0!</v>
      </c>
      <c r="M176" s="124" t="e">
        <f t="shared" si="269"/>
        <v>#DIV/0!</v>
      </c>
      <c r="N176" s="471"/>
      <c r="O176" s="471">
        <f t="shared" si="270"/>
        <v>0</v>
      </c>
      <c r="P176" s="124" t="e">
        <f t="shared" si="266"/>
        <v>#DIV/0!</v>
      </c>
      <c r="Q176" s="375"/>
      <c r="R176" s="375"/>
      <c r="S176" s="584"/>
      <c r="CG176" s="143">
        <f t="shared" si="245"/>
        <v>0</v>
      </c>
      <c r="CJ176" s="40" t="b">
        <f t="shared" si="261"/>
        <v>1</v>
      </c>
      <c r="CT176" s="185">
        <f t="shared" si="230"/>
        <v>0</v>
      </c>
      <c r="CU176" s="40" t="b">
        <f t="shared" si="231"/>
        <v>1</v>
      </c>
    </row>
    <row r="177" spans="1:99" s="35" customFormat="1" ht="27.75" x14ac:dyDescent="0.4">
      <c r="A177" s="201"/>
      <c r="B177" s="452" t="s">
        <v>22</v>
      </c>
      <c r="C177" s="452"/>
      <c r="D177" s="471"/>
      <c r="E177" s="471"/>
      <c r="F177" s="471"/>
      <c r="G177" s="471"/>
      <c r="H177" s="471"/>
      <c r="I177" s="471"/>
      <c r="J177" s="132" t="e">
        <f t="shared" si="267"/>
        <v>#DIV/0!</v>
      </c>
      <c r="K177" s="471"/>
      <c r="L177" s="124" t="e">
        <f t="shared" si="268"/>
        <v>#DIV/0!</v>
      </c>
      <c r="M177" s="124" t="e">
        <f t="shared" si="269"/>
        <v>#DIV/0!</v>
      </c>
      <c r="N177" s="471"/>
      <c r="O177" s="471">
        <f t="shared" si="270"/>
        <v>0</v>
      </c>
      <c r="P177" s="124" t="e">
        <f t="shared" si="266"/>
        <v>#DIV/0!</v>
      </c>
      <c r="Q177" s="375"/>
      <c r="R177" s="375"/>
      <c r="S177" s="584"/>
      <c r="CG177" s="143">
        <f t="shared" si="245"/>
        <v>0</v>
      </c>
      <c r="CJ177" s="40" t="b">
        <f t="shared" si="261"/>
        <v>1</v>
      </c>
      <c r="CT177" s="185">
        <f t="shared" si="230"/>
        <v>0</v>
      </c>
      <c r="CU177" s="40" t="b">
        <f t="shared" si="231"/>
        <v>1</v>
      </c>
    </row>
    <row r="178" spans="1:99" s="35" customFormat="1" ht="27.75" x14ac:dyDescent="0.4">
      <c r="A178" s="419"/>
      <c r="B178" s="452" t="s">
        <v>11</v>
      </c>
      <c r="C178" s="452"/>
      <c r="D178" s="471"/>
      <c r="E178" s="471"/>
      <c r="F178" s="471"/>
      <c r="G178" s="471"/>
      <c r="H178" s="283"/>
      <c r="I178" s="471"/>
      <c r="J178" s="132" t="e">
        <f t="shared" si="267"/>
        <v>#DIV/0!</v>
      </c>
      <c r="K178" s="471"/>
      <c r="L178" s="124" t="e">
        <f t="shared" si="268"/>
        <v>#DIV/0!</v>
      </c>
      <c r="M178" s="124" t="e">
        <f t="shared" si="269"/>
        <v>#DIV/0!</v>
      </c>
      <c r="N178" s="471"/>
      <c r="O178" s="471">
        <f t="shared" si="270"/>
        <v>0</v>
      </c>
      <c r="P178" s="124" t="e">
        <f t="shared" si="266"/>
        <v>#DIV/0!</v>
      </c>
      <c r="Q178" s="140"/>
      <c r="R178" s="140"/>
      <c r="S178" s="585"/>
      <c r="CG178" s="143">
        <f t="shared" si="245"/>
        <v>0</v>
      </c>
      <c r="CJ178" s="40" t="b">
        <f t="shared" si="261"/>
        <v>1</v>
      </c>
      <c r="CT178" s="185">
        <f t="shared" si="230"/>
        <v>0</v>
      </c>
      <c r="CU178" s="40" t="b">
        <f t="shared" si="231"/>
        <v>1</v>
      </c>
    </row>
    <row r="179" spans="1:99" s="37" customFormat="1" ht="93" x14ac:dyDescent="0.4">
      <c r="A179" s="203" t="s">
        <v>231</v>
      </c>
      <c r="B179" s="417" t="s">
        <v>248</v>
      </c>
      <c r="C179" s="144" t="s">
        <v>17</v>
      </c>
      <c r="D179" s="287">
        <f t="shared" ref="D179:I179" si="271">SUM(D180:D184)</f>
        <v>0</v>
      </c>
      <c r="E179" s="287">
        <f t="shared" si="271"/>
        <v>0</v>
      </c>
      <c r="F179" s="287">
        <f t="shared" si="271"/>
        <v>0</v>
      </c>
      <c r="G179" s="287">
        <f t="shared" si="271"/>
        <v>19902.599999999999</v>
      </c>
      <c r="H179" s="287">
        <f t="shared" si="271"/>
        <v>19902.599999999999</v>
      </c>
      <c r="I179" s="287">
        <f t="shared" si="271"/>
        <v>2423</v>
      </c>
      <c r="J179" s="172">
        <f>I179/H179</f>
        <v>0.12</v>
      </c>
      <c r="K179" s="287">
        <f>SUM(K180:K184)</f>
        <v>1796.69</v>
      </c>
      <c r="L179" s="153">
        <f>K179/H179</f>
        <v>0.09</v>
      </c>
      <c r="M179" s="125">
        <f>K179/I179</f>
        <v>0.74</v>
      </c>
      <c r="N179" s="287">
        <f>SUM(N180:N184)</f>
        <v>19902.599999999999</v>
      </c>
      <c r="O179" s="287">
        <f>H179-N179</f>
        <v>0</v>
      </c>
      <c r="P179" s="153">
        <f t="shared" ref="P179:P184" si="272">N179/H179</f>
        <v>1</v>
      </c>
      <c r="Q179" s="382"/>
      <c r="R179" s="382"/>
      <c r="S179" s="583" t="s">
        <v>411</v>
      </c>
      <c r="CG179" s="143">
        <f t="shared" ref="CG179:CG184" si="273">G179-H179</f>
        <v>0</v>
      </c>
      <c r="CJ179" s="40" t="b">
        <f t="shared" ref="CJ179:CJ184" si="274">N179+O179=H179</f>
        <v>1</v>
      </c>
      <c r="CT179" s="185">
        <f t="shared" ref="CT179:CT184" si="275">N179+O179</f>
        <v>19902.599999999999</v>
      </c>
      <c r="CU179" s="40" t="b">
        <f t="shared" ref="CU179:CU184" si="276">CT179=H179</f>
        <v>1</v>
      </c>
    </row>
    <row r="180" spans="1:99" s="35" customFormat="1" ht="27.75" x14ac:dyDescent="0.4">
      <c r="A180" s="201"/>
      <c r="B180" s="452" t="s">
        <v>10</v>
      </c>
      <c r="C180" s="452"/>
      <c r="D180" s="471"/>
      <c r="E180" s="471"/>
      <c r="F180" s="471"/>
      <c r="G180" s="471"/>
      <c r="H180" s="283"/>
      <c r="I180" s="471"/>
      <c r="J180" s="132" t="e">
        <f t="shared" ref="J180:J184" si="277">I180/H180</f>
        <v>#DIV/0!</v>
      </c>
      <c r="K180" s="471"/>
      <c r="L180" s="124" t="e">
        <f t="shared" ref="L180:L184" si="278">K180/H180</f>
        <v>#DIV/0!</v>
      </c>
      <c r="M180" s="124" t="e">
        <f t="shared" ref="M180:M184" si="279">K180/I180</f>
        <v>#DIV/0!</v>
      </c>
      <c r="N180" s="471"/>
      <c r="O180" s="471">
        <f>H180-N180</f>
        <v>0</v>
      </c>
      <c r="P180" s="124" t="e">
        <f t="shared" si="272"/>
        <v>#DIV/0!</v>
      </c>
      <c r="Q180" s="375"/>
      <c r="R180" s="375"/>
      <c r="S180" s="584"/>
      <c r="CG180" s="143">
        <f t="shared" si="273"/>
        <v>0</v>
      </c>
      <c r="CJ180" s="40" t="b">
        <f t="shared" si="274"/>
        <v>1</v>
      </c>
      <c r="CT180" s="185">
        <f t="shared" si="275"/>
        <v>0</v>
      </c>
      <c r="CU180" s="40" t="b">
        <f t="shared" si="276"/>
        <v>1</v>
      </c>
    </row>
    <row r="181" spans="1:99" s="35" customFormat="1" ht="27.75" x14ac:dyDescent="0.4">
      <c r="A181" s="201"/>
      <c r="B181" s="452" t="s">
        <v>8</v>
      </c>
      <c r="C181" s="452"/>
      <c r="D181" s="471"/>
      <c r="E181" s="471"/>
      <c r="F181" s="471"/>
      <c r="G181" s="471">
        <v>19902.599999999999</v>
      </c>
      <c r="H181" s="471">
        <v>19902.599999999999</v>
      </c>
      <c r="I181" s="471">
        <v>2423</v>
      </c>
      <c r="J181" s="133">
        <f t="shared" si="277"/>
        <v>0.12</v>
      </c>
      <c r="K181" s="471">
        <v>1796.69</v>
      </c>
      <c r="L181" s="418">
        <f t="shared" si="278"/>
        <v>9.0300000000000005E-2</v>
      </c>
      <c r="M181" s="125">
        <f t="shared" si="279"/>
        <v>0.74</v>
      </c>
      <c r="N181" s="471">
        <f>H181</f>
        <v>19902.599999999999</v>
      </c>
      <c r="O181" s="471">
        <f t="shared" ref="O181:O184" si="280">H181-N181</f>
        <v>0</v>
      </c>
      <c r="P181" s="125">
        <f t="shared" si="272"/>
        <v>1</v>
      </c>
      <c r="Q181" s="376"/>
      <c r="R181" s="376"/>
      <c r="S181" s="584"/>
      <c r="CG181" s="143">
        <f t="shared" si="273"/>
        <v>0</v>
      </c>
      <c r="CJ181" s="40" t="b">
        <f t="shared" si="274"/>
        <v>1</v>
      </c>
      <c r="CT181" s="185">
        <f t="shared" si="275"/>
        <v>19902.599999999999</v>
      </c>
      <c r="CU181" s="40" t="b">
        <f t="shared" si="276"/>
        <v>1</v>
      </c>
    </row>
    <row r="182" spans="1:99" s="35" customFormat="1" ht="27.75" x14ac:dyDescent="0.4">
      <c r="A182" s="201"/>
      <c r="B182" s="452" t="s">
        <v>19</v>
      </c>
      <c r="C182" s="452"/>
      <c r="D182" s="471"/>
      <c r="E182" s="471"/>
      <c r="F182" s="471"/>
      <c r="G182" s="471"/>
      <c r="H182" s="471"/>
      <c r="I182" s="471"/>
      <c r="J182" s="132" t="e">
        <f t="shared" si="277"/>
        <v>#DIV/0!</v>
      </c>
      <c r="K182" s="471"/>
      <c r="L182" s="124" t="e">
        <f t="shared" si="278"/>
        <v>#DIV/0!</v>
      </c>
      <c r="M182" s="124" t="e">
        <f t="shared" si="279"/>
        <v>#DIV/0!</v>
      </c>
      <c r="N182" s="471"/>
      <c r="O182" s="471">
        <f t="shared" si="280"/>
        <v>0</v>
      </c>
      <c r="P182" s="124" t="e">
        <f t="shared" si="272"/>
        <v>#DIV/0!</v>
      </c>
      <c r="Q182" s="375"/>
      <c r="R182" s="375"/>
      <c r="S182" s="584"/>
      <c r="CG182" s="143">
        <f t="shared" si="273"/>
        <v>0</v>
      </c>
      <c r="CJ182" s="40" t="b">
        <f t="shared" si="274"/>
        <v>1</v>
      </c>
      <c r="CT182" s="185">
        <f t="shared" si="275"/>
        <v>0</v>
      </c>
      <c r="CU182" s="40" t="b">
        <f t="shared" si="276"/>
        <v>1</v>
      </c>
    </row>
    <row r="183" spans="1:99" s="35" customFormat="1" ht="27.75" x14ac:dyDescent="0.4">
      <c r="A183" s="201"/>
      <c r="B183" s="452" t="s">
        <v>22</v>
      </c>
      <c r="C183" s="452"/>
      <c r="D183" s="471"/>
      <c r="E183" s="471"/>
      <c r="F183" s="471"/>
      <c r="G183" s="471"/>
      <c r="H183" s="471"/>
      <c r="I183" s="471"/>
      <c r="J183" s="132" t="e">
        <f t="shared" si="277"/>
        <v>#DIV/0!</v>
      </c>
      <c r="K183" s="471"/>
      <c r="L183" s="124" t="e">
        <f t="shared" si="278"/>
        <v>#DIV/0!</v>
      </c>
      <c r="M183" s="124" t="e">
        <f t="shared" si="279"/>
        <v>#DIV/0!</v>
      </c>
      <c r="N183" s="471"/>
      <c r="O183" s="471">
        <f t="shared" si="280"/>
        <v>0</v>
      </c>
      <c r="P183" s="124" t="e">
        <f t="shared" si="272"/>
        <v>#DIV/0!</v>
      </c>
      <c r="Q183" s="375"/>
      <c r="R183" s="375"/>
      <c r="S183" s="584"/>
      <c r="CG183" s="143">
        <f t="shared" si="273"/>
        <v>0</v>
      </c>
      <c r="CJ183" s="40" t="b">
        <f t="shared" si="274"/>
        <v>1</v>
      </c>
      <c r="CT183" s="185">
        <f t="shared" si="275"/>
        <v>0</v>
      </c>
      <c r="CU183" s="40" t="b">
        <f t="shared" si="276"/>
        <v>1</v>
      </c>
    </row>
    <row r="184" spans="1:99" s="35" customFormat="1" ht="27.75" x14ac:dyDescent="0.4">
      <c r="A184" s="419"/>
      <c r="B184" s="452" t="s">
        <v>11</v>
      </c>
      <c r="C184" s="452"/>
      <c r="D184" s="471"/>
      <c r="E184" s="471"/>
      <c r="F184" s="471"/>
      <c r="G184" s="471"/>
      <c r="H184" s="283"/>
      <c r="I184" s="471"/>
      <c r="J184" s="132" t="e">
        <f t="shared" si="277"/>
        <v>#DIV/0!</v>
      </c>
      <c r="K184" s="471"/>
      <c r="L184" s="124" t="e">
        <f t="shared" si="278"/>
        <v>#DIV/0!</v>
      </c>
      <c r="M184" s="124" t="e">
        <f t="shared" si="279"/>
        <v>#DIV/0!</v>
      </c>
      <c r="N184" s="471"/>
      <c r="O184" s="471">
        <f t="shared" si="280"/>
        <v>0</v>
      </c>
      <c r="P184" s="124" t="e">
        <f t="shared" si="272"/>
        <v>#DIV/0!</v>
      </c>
      <c r="Q184" s="140"/>
      <c r="R184" s="140"/>
      <c r="S184" s="585"/>
      <c r="CG184" s="143">
        <f t="shared" si="273"/>
        <v>0</v>
      </c>
      <c r="CJ184" s="40" t="b">
        <f t="shared" si="274"/>
        <v>1</v>
      </c>
      <c r="CT184" s="185">
        <f t="shared" si="275"/>
        <v>0</v>
      </c>
      <c r="CU184" s="40" t="b">
        <f t="shared" si="276"/>
        <v>1</v>
      </c>
    </row>
    <row r="185" spans="1:99" s="424" customFormat="1" ht="46.5" x14ac:dyDescent="0.4">
      <c r="A185" s="128" t="s">
        <v>121</v>
      </c>
      <c r="B185" s="120" t="s">
        <v>75</v>
      </c>
      <c r="C185" s="120" t="s">
        <v>2</v>
      </c>
      <c r="D185" s="288" t="e">
        <f t="shared" ref="D185:F185" si="281">SUM(D186:D190)</f>
        <v>#REF!</v>
      </c>
      <c r="E185" s="288" t="e">
        <f t="shared" si="281"/>
        <v>#REF!</v>
      </c>
      <c r="F185" s="288" t="e">
        <f t="shared" si="281"/>
        <v>#REF!</v>
      </c>
      <c r="G185" s="288">
        <f>SUM(G186:G190)</f>
        <v>42481.1</v>
      </c>
      <c r="H185" s="288">
        <f t="shared" ref="H185:I185" si="282">SUM(H186:H190)</f>
        <v>42481.1</v>
      </c>
      <c r="I185" s="288">
        <f t="shared" si="282"/>
        <v>0</v>
      </c>
      <c r="J185" s="420">
        <f>I185/H185</f>
        <v>0</v>
      </c>
      <c r="K185" s="288">
        <f>SUM(K186:K190)</f>
        <v>0</v>
      </c>
      <c r="L185" s="421">
        <f t="shared" ref="L185:L190" si="283">K185/H185</f>
        <v>0</v>
      </c>
      <c r="M185" s="422" t="e">
        <f>K185/I185</f>
        <v>#DIV/0!</v>
      </c>
      <c r="N185" s="288">
        <f t="shared" ref="N185:O185" si="284">SUM(N186:N190)</f>
        <v>42481.1</v>
      </c>
      <c r="O185" s="288">
        <f t="shared" si="284"/>
        <v>0</v>
      </c>
      <c r="P185" s="121">
        <f t="shared" ref="P185:P201" si="285">N185/H185</f>
        <v>1</v>
      </c>
      <c r="Q185" s="374"/>
      <c r="R185" s="374"/>
      <c r="S185" s="423"/>
      <c r="CG185" s="143">
        <f t="shared" si="245"/>
        <v>0</v>
      </c>
      <c r="CJ185" s="40" t="b">
        <f t="shared" si="261"/>
        <v>1</v>
      </c>
      <c r="CT185" s="185">
        <f t="shared" si="230"/>
        <v>42481.1</v>
      </c>
      <c r="CU185" s="40" t="b">
        <f t="shared" si="231"/>
        <v>1</v>
      </c>
    </row>
    <row r="186" spans="1:99" s="35" customFormat="1" ht="27.75" x14ac:dyDescent="0.4">
      <c r="A186" s="131"/>
      <c r="B186" s="452" t="s">
        <v>10</v>
      </c>
      <c r="C186" s="452"/>
      <c r="D186" s="471">
        <f t="shared" ref="D186:F188" si="286">D598</f>
        <v>0</v>
      </c>
      <c r="E186" s="471">
        <f t="shared" si="286"/>
        <v>0</v>
      </c>
      <c r="F186" s="471">
        <f t="shared" si="286"/>
        <v>0</v>
      </c>
      <c r="G186" s="471">
        <f>G192+G198</f>
        <v>0</v>
      </c>
      <c r="H186" s="471">
        <f t="shared" ref="H186:I186" si="287">H192+H198</f>
        <v>0</v>
      </c>
      <c r="I186" s="471">
        <f t="shared" si="287"/>
        <v>0</v>
      </c>
      <c r="J186" s="425" t="e">
        <f>I186/H186</f>
        <v>#DIV/0!</v>
      </c>
      <c r="K186" s="471">
        <f>K192+K198</f>
        <v>0</v>
      </c>
      <c r="L186" s="426" t="e">
        <f t="shared" si="283"/>
        <v>#DIV/0!</v>
      </c>
      <c r="M186" s="124" t="e">
        <f t="shared" ref="M186:M190" si="288">K186/I186</f>
        <v>#DIV/0!</v>
      </c>
      <c r="N186" s="471">
        <f t="shared" ref="N186:O186" si="289">N192+N198</f>
        <v>0</v>
      </c>
      <c r="O186" s="471">
        <f t="shared" si="289"/>
        <v>0</v>
      </c>
      <c r="P186" s="124" t="e">
        <f t="shared" si="285"/>
        <v>#DIV/0!</v>
      </c>
      <c r="Q186" s="375"/>
      <c r="R186" s="375"/>
      <c r="S186" s="118"/>
      <c r="CG186" s="143">
        <f t="shared" si="245"/>
        <v>0</v>
      </c>
      <c r="CJ186" s="40" t="b">
        <f t="shared" si="261"/>
        <v>1</v>
      </c>
      <c r="CT186" s="185">
        <f t="shared" si="230"/>
        <v>0</v>
      </c>
      <c r="CU186" s="40" t="b">
        <f t="shared" si="231"/>
        <v>1</v>
      </c>
    </row>
    <row r="187" spans="1:99" s="35" customFormat="1" ht="27.75" x14ac:dyDescent="0.4">
      <c r="A187" s="131"/>
      <c r="B187" s="452" t="s">
        <v>8</v>
      </c>
      <c r="C187" s="452"/>
      <c r="D187" s="471">
        <f t="shared" si="286"/>
        <v>0</v>
      </c>
      <c r="E187" s="471">
        <f t="shared" si="286"/>
        <v>0</v>
      </c>
      <c r="F187" s="471">
        <f t="shared" si="286"/>
        <v>0</v>
      </c>
      <c r="G187" s="471">
        <f>G193+G199</f>
        <v>42481.1</v>
      </c>
      <c r="H187" s="471">
        <f t="shared" ref="G187:I190" si="290">H193+H199</f>
        <v>42481.1</v>
      </c>
      <c r="I187" s="471">
        <f t="shared" si="290"/>
        <v>0</v>
      </c>
      <c r="J187" s="427">
        <f t="shared" ref="J187:J190" si="291">I187/H187</f>
        <v>0</v>
      </c>
      <c r="K187" s="471">
        <f t="shared" ref="K187" si="292">K193+K199</f>
        <v>0</v>
      </c>
      <c r="L187" s="418">
        <f t="shared" si="283"/>
        <v>0</v>
      </c>
      <c r="M187" s="426" t="e">
        <f t="shared" si="288"/>
        <v>#DIV/0!</v>
      </c>
      <c r="N187" s="471">
        <f t="shared" ref="N187:O187" si="293">N193+N199</f>
        <v>42481.1</v>
      </c>
      <c r="O187" s="471">
        <f t="shared" si="293"/>
        <v>0</v>
      </c>
      <c r="P187" s="125">
        <f t="shared" si="285"/>
        <v>1</v>
      </c>
      <c r="Q187" s="376"/>
      <c r="R187" s="376"/>
      <c r="S187" s="118"/>
      <c r="CG187" s="143">
        <f t="shared" si="245"/>
        <v>0</v>
      </c>
      <c r="CJ187" s="40" t="b">
        <f t="shared" si="261"/>
        <v>1</v>
      </c>
      <c r="CT187" s="185">
        <f t="shared" si="230"/>
        <v>42481.1</v>
      </c>
      <c r="CU187" s="40" t="b">
        <f t="shared" si="231"/>
        <v>1</v>
      </c>
    </row>
    <row r="188" spans="1:99" s="35" customFormat="1" ht="27.75" x14ac:dyDescent="0.4">
      <c r="A188" s="131"/>
      <c r="B188" s="452" t="s">
        <v>19</v>
      </c>
      <c r="C188" s="452"/>
      <c r="D188" s="471">
        <f t="shared" si="286"/>
        <v>0</v>
      </c>
      <c r="E188" s="471">
        <f t="shared" si="286"/>
        <v>0</v>
      </c>
      <c r="F188" s="471">
        <f t="shared" si="286"/>
        <v>0</v>
      </c>
      <c r="G188" s="471">
        <f t="shared" si="290"/>
        <v>0</v>
      </c>
      <c r="H188" s="471">
        <f t="shared" si="290"/>
        <v>0</v>
      </c>
      <c r="I188" s="471">
        <f t="shared" si="290"/>
        <v>0</v>
      </c>
      <c r="J188" s="425" t="e">
        <f t="shared" si="291"/>
        <v>#DIV/0!</v>
      </c>
      <c r="K188" s="471">
        <f t="shared" ref="K188" si="294">K194+K200</f>
        <v>0</v>
      </c>
      <c r="L188" s="124" t="e">
        <f t="shared" si="283"/>
        <v>#DIV/0!</v>
      </c>
      <c r="M188" s="124" t="e">
        <f t="shared" si="288"/>
        <v>#DIV/0!</v>
      </c>
      <c r="N188" s="471">
        <f t="shared" ref="N188:O188" si="295">N194+N200</f>
        <v>0</v>
      </c>
      <c r="O188" s="471">
        <f t="shared" si="295"/>
        <v>0</v>
      </c>
      <c r="P188" s="124" t="e">
        <f t="shared" si="285"/>
        <v>#DIV/0!</v>
      </c>
      <c r="Q188" s="375"/>
      <c r="R188" s="375"/>
      <c r="S188" s="118"/>
      <c r="CG188" s="143">
        <f t="shared" si="245"/>
        <v>0</v>
      </c>
      <c r="CJ188" s="40" t="b">
        <f t="shared" si="261"/>
        <v>1</v>
      </c>
      <c r="CT188" s="185">
        <f t="shared" si="230"/>
        <v>0</v>
      </c>
      <c r="CU188" s="40" t="b">
        <f t="shared" si="231"/>
        <v>1</v>
      </c>
    </row>
    <row r="189" spans="1:99" s="35" customFormat="1" ht="27.75" x14ac:dyDescent="0.4">
      <c r="A189" s="131"/>
      <c r="B189" s="452" t="s">
        <v>22</v>
      </c>
      <c r="C189" s="452"/>
      <c r="D189" s="471" t="e">
        <f>#REF!</f>
        <v>#REF!</v>
      </c>
      <c r="E189" s="471" t="e">
        <f>#REF!</f>
        <v>#REF!</v>
      </c>
      <c r="F189" s="471" t="e">
        <f>#REF!</f>
        <v>#REF!</v>
      </c>
      <c r="G189" s="471">
        <f t="shared" si="290"/>
        <v>0</v>
      </c>
      <c r="H189" s="471">
        <f t="shared" si="290"/>
        <v>0</v>
      </c>
      <c r="I189" s="471">
        <f t="shared" si="290"/>
        <v>0</v>
      </c>
      <c r="J189" s="425" t="e">
        <f t="shared" si="291"/>
        <v>#DIV/0!</v>
      </c>
      <c r="K189" s="471">
        <f t="shared" ref="K189" si="296">K195+K201</f>
        <v>0</v>
      </c>
      <c r="L189" s="124" t="e">
        <f t="shared" si="283"/>
        <v>#DIV/0!</v>
      </c>
      <c r="M189" s="124" t="e">
        <f t="shared" si="288"/>
        <v>#DIV/0!</v>
      </c>
      <c r="N189" s="471">
        <f t="shared" ref="N189:O189" si="297">N195+N201</f>
        <v>0</v>
      </c>
      <c r="O189" s="471">
        <f t="shared" si="297"/>
        <v>0</v>
      </c>
      <c r="P189" s="124" t="e">
        <f t="shared" si="285"/>
        <v>#DIV/0!</v>
      </c>
      <c r="Q189" s="376"/>
      <c r="R189" s="376"/>
      <c r="S189" s="118"/>
      <c r="CG189" s="143">
        <f t="shared" si="245"/>
        <v>0</v>
      </c>
      <c r="CJ189" s="40" t="b">
        <f t="shared" si="261"/>
        <v>1</v>
      </c>
      <c r="CT189" s="185">
        <f t="shared" si="230"/>
        <v>0</v>
      </c>
      <c r="CU189" s="40" t="b">
        <f t="shared" si="231"/>
        <v>1</v>
      </c>
    </row>
    <row r="190" spans="1:99" s="35" customFormat="1" ht="27.75" x14ac:dyDescent="0.4">
      <c r="A190" s="134"/>
      <c r="B190" s="452" t="s">
        <v>11</v>
      </c>
      <c r="C190" s="452"/>
      <c r="D190" s="471">
        <f>D601</f>
        <v>0</v>
      </c>
      <c r="E190" s="471">
        <f>E601</f>
        <v>0</v>
      </c>
      <c r="F190" s="471">
        <f>F601</f>
        <v>0</v>
      </c>
      <c r="G190" s="471">
        <f t="shared" si="290"/>
        <v>0</v>
      </c>
      <c r="H190" s="471">
        <f t="shared" si="290"/>
        <v>0</v>
      </c>
      <c r="I190" s="471">
        <f t="shared" si="290"/>
        <v>0</v>
      </c>
      <c r="J190" s="425" t="e">
        <f t="shared" si="291"/>
        <v>#DIV/0!</v>
      </c>
      <c r="K190" s="471">
        <f t="shared" ref="K190" si="298">K196+K202</f>
        <v>0</v>
      </c>
      <c r="L190" s="124" t="e">
        <f t="shared" si="283"/>
        <v>#DIV/0!</v>
      </c>
      <c r="M190" s="124" t="e">
        <f t="shared" si="288"/>
        <v>#DIV/0!</v>
      </c>
      <c r="N190" s="471">
        <f t="shared" ref="N190:O190" si="299">N196+N202</f>
        <v>0</v>
      </c>
      <c r="O190" s="471">
        <f t="shared" si="299"/>
        <v>0</v>
      </c>
      <c r="P190" s="124" t="e">
        <f t="shared" si="285"/>
        <v>#DIV/0!</v>
      </c>
      <c r="Q190" s="140"/>
      <c r="R190" s="140"/>
      <c r="S190" s="119"/>
      <c r="CG190" s="143">
        <f t="shared" si="245"/>
        <v>0</v>
      </c>
      <c r="CJ190" s="40" t="b">
        <f t="shared" si="261"/>
        <v>1</v>
      </c>
      <c r="CT190" s="185">
        <f t="shared" si="230"/>
        <v>0</v>
      </c>
      <c r="CU190" s="40" t="b">
        <f t="shared" si="231"/>
        <v>1</v>
      </c>
    </row>
    <row r="191" spans="1:99" s="93" customFormat="1" ht="118.5" customHeight="1" x14ac:dyDescent="0.4">
      <c r="A191" s="135" t="s">
        <v>122</v>
      </c>
      <c r="B191" s="122" t="s">
        <v>245</v>
      </c>
      <c r="C191" s="158" t="s">
        <v>17</v>
      </c>
      <c r="D191" s="286" t="e">
        <f>SUM(D192:D203)</f>
        <v>#REF!</v>
      </c>
      <c r="E191" s="286" t="e">
        <f t="shared" ref="E191:F191" si="300">SUM(E192:E203)</f>
        <v>#REF!</v>
      </c>
      <c r="F191" s="286" t="e">
        <f t="shared" si="300"/>
        <v>#REF!</v>
      </c>
      <c r="G191" s="286">
        <f>SUM(G192:G196)</f>
        <v>798.9</v>
      </c>
      <c r="H191" s="286">
        <f t="shared" ref="H191:K191" si="301">SUM(H192:H196)</f>
        <v>798.9</v>
      </c>
      <c r="I191" s="286">
        <f t="shared" si="301"/>
        <v>0</v>
      </c>
      <c r="J191" s="130">
        <f>I191/H191</f>
        <v>0</v>
      </c>
      <c r="K191" s="286">
        <f t="shared" si="301"/>
        <v>0</v>
      </c>
      <c r="L191" s="123">
        <f>K191/H191</f>
        <v>0</v>
      </c>
      <c r="M191" s="177" t="e">
        <f>K191/I191</f>
        <v>#DIV/0!</v>
      </c>
      <c r="N191" s="286">
        <f t="shared" ref="N191" si="302">SUM(N192:N196)</f>
        <v>798.9</v>
      </c>
      <c r="O191" s="286">
        <f t="shared" ref="O191:O196" si="303">H191-N191</f>
        <v>0</v>
      </c>
      <c r="P191" s="123">
        <f t="shared" si="285"/>
        <v>1</v>
      </c>
      <c r="Q191" s="286">
        <f t="shared" ref="Q191:Q196" si="304">H191-K191</f>
        <v>798.9</v>
      </c>
      <c r="R191" s="286">
        <f t="shared" ref="R191:R196" si="305">I191-K191</f>
        <v>0</v>
      </c>
      <c r="S191" s="586" t="s">
        <v>246</v>
      </c>
      <c r="CG191" s="143">
        <f t="shared" si="245"/>
        <v>0</v>
      </c>
      <c r="CJ191" s="40" t="b">
        <f t="shared" si="261"/>
        <v>1</v>
      </c>
      <c r="CT191" s="185">
        <f t="shared" si="230"/>
        <v>798.9</v>
      </c>
      <c r="CU191" s="40" t="b">
        <f t="shared" si="231"/>
        <v>1</v>
      </c>
    </row>
    <row r="192" spans="1:99" s="35" customFormat="1" ht="27.75" x14ac:dyDescent="0.4">
      <c r="A192" s="489"/>
      <c r="B192" s="452" t="s">
        <v>10</v>
      </c>
      <c r="C192" s="452"/>
      <c r="D192" s="471"/>
      <c r="E192" s="471"/>
      <c r="F192" s="471"/>
      <c r="G192" s="471"/>
      <c r="H192" s="471"/>
      <c r="I192" s="471"/>
      <c r="J192" s="132" t="e">
        <f t="shared" ref="J192:J196" si="306">I192/H192</f>
        <v>#DIV/0!</v>
      </c>
      <c r="K192" s="471"/>
      <c r="L192" s="124" t="e">
        <f t="shared" ref="L192:L196" si="307">K192/H192</f>
        <v>#DIV/0!</v>
      </c>
      <c r="M192" s="157" t="e">
        <f t="shared" ref="M192:M196" si="308">K192/I192</f>
        <v>#DIV/0!</v>
      </c>
      <c r="N192" s="471"/>
      <c r="O192" s="471">
        <f t="shared" si="303"/>
        <v>0</v>
      </c>
      <c r="P192" s="124" t="e">
        <f t="shared" si="285"/>
        <v>#DIV/0!</v>
      </c>
      <c r="Q192" s="471">
        <f t="shared" si="304"/>
        <v>0</v>
      </c>
      <c r="R192" s="471">
        <f t="shared" si="305"/>
        <v>0</v>
      </c>
      <c r="S192" s="587"/>
      <c r="CG192" s="143">
        <f t="shared" si="245"/>
        <v>0</v>
      </c>
      <c r="CJ192" s="40" t="b">
        <f t="shared" si="261"/>
        <v>1</v>
      </c>
      <c r="CT192" s="185">
        <f t="shared" si="230"/>
        <v>0</v>
      </c>
      <c r="CU192" s="40" t="b">
        <f t="shared" si="231"/>
        <v>1</v>
      </c>
    </row>
    <row r="193" spans="1:99" s="35" customFormat="1" ht="27.75" x14ac:dyDescent="0.4">
      <c r="A193" s="489"/>
      <c r="B193" s="452" t="s">
        <v>8</v>
      </c>
      <c r="C193" s="452"/>
      <c r="D193" s="471"/>
      <c r="E193" s="471"/>
      <c r="F193" s="471"/>
      <c r="G193" s="471">
        <v>798.9</v>
      </c>
      <c r="H193" s="471">
        <v>798.9</v>
      </c>
      <c r="I193" s="471"/>
      <c r="J193" s="133">
        <f>I193/H193</f>
        <v>0</v>
      </c>
      <c r="K193" s="471"/>
      <c r="L193" s="125">
        <f t="shared" si="307"/>
        <v>0</v>
      </c>
      <c r="M193" s="157" t="e">
        <f t="shared" si="308"/>
        <v>#DIV/0!</v>
      </c>
      <c r="N193" s="471">
        <f>H193</f>
        <v>798.9</v>
      </c>
      <c r="O193" s="490">
        <f t="shared" si="303"/>
        <v>0</v>
      </c>
      <c r="P193" s="125">
        <f t="shared" si="285"/>
        <v>1</v>
      </c>
      <c r="Q193" s="471">
        <f t="shared" si="304"/>
        <v>798.9</v>
      </c>
      <c r="R193" s="471">
        <f t="shared" si="305"/>
        <v>0</v>
      </c>
      <c r="S193" s="587"/>
      <c r="CG193" s="143">
        <f t="shared" si="245"/>
        <v>0</v>
      </c>
      <c r="CJ193" s="40" t="b">
        <f t="shared" si="261"/>
        <v>1</v>
      </c>
      <c r="CT193" s="185">
        <f t="shared" si="230"/>
        <v>798.9</v>
      </c>
      <c r="CU193" s="40" t="b">
        <f t="shared" si="231"/>
        <v>1</v>
      </c>
    </row>
    <row r="194" spans="1:99" s="35" customFormat="1" ht="27.75" x14ac:dyDescent="0.4">
      <c r="A194" s="489"/>
      <c r="B194" s="452" t="s">
        <v>19</v>
      </c>
      <c r="C194" s="452"/>
      <c r="D194" s="471"/>
      <c r="E194" s="471"/>
      <c r="F194" s="471"/>
      <c r="G194" s="471"/>
      <c r="H194" s="471"/>
      <c r="I194" s="471"/>
      <c r="J194" s="132" t="e">
        <f t="shared" si="306"/>
        <v>#DIV/0!</v>
      </c>
      <c r="K194" s="471"/>
      <c r="L194" s="124" t="e">
        <f t="shared" si="307"/>
        <v>#DIV/0!</v>
      </c>
      <c r="M194" s="124" t="e">
        <f t="shared" si="308"/>
        <v>#DIV/0!</v>
      </c>
      <c r="N194" s="471"/>
      <c r="O194" s="471">
        <f t="shared" si="303"/>
        <v>0</v>
      </c>
      <c r="P194" s="124" t="e">
        <f t="shared" si="285"/>
        <v>#DIV/0!</v>
      </c>
      <c r="Q194" s="471">
        <f t="shared" si="304"/>
        <v>0</v>
      </c>
      <c r="R194" s="471">
        <f t="shared" si="305"/>
        <v>0</v>
      </c>
      <c r="S194" s="587"/>
      <c r="CG194" s="143">
        <f t="shared" si="245"/>
        <v>0</v>
      </c>
      <c r="CJ194" s="40" t="b">
        <f t="shared" si="261"/>
        <v>1</v>
      </c>
      <c r="CT194" s="185">
        <f t="shared" si="230"/>
        <v>0</v>
      </c>
      <c r="CU194" s="40" t="b">
        <f t="shared" si="231"/>
        <v>1</v>
      </c>
    </row>
    <row r="195" spans="1:99" s="35" customFormat="1" ht="27.75" x14ac:dyDescent="0.4">
      <c r="A195" s="489"/>
      <c r="B195" s="452" t="s">
        <v>22</v>
      </c>
      <c r="C195" s="452"/>
      <c r="D195" s="471"/>
      <c r="E195" s="471"/>
      <c r="F195" s="471"/>
      <c r="G195" s="471"/>
      <c r="H195" s="471"/>
      <c r="I195" s="471"/>
      <c r="J195" s="132" t="e">
        <f t="shared" si="306"/>
        <v>#DIV/0!</v>
      </c>
      <c r="K195" s="471"/>
      <c r="L195" s="124" t="e">
        <f t="shared" si="307"/>
        <v>#DIV/0!</v>
      </c>
      <c r="M195" s="124" t="e">
        <f t="shared" si="308"/>
        <v>#DIV/0!</v>
      </c>
      <c r="N195" s="471"/>
      <c r="O195" s="471">
        <f t="shared" si="303"/>
        <v>0</v>
      </c>
      <c r="P195" s="124" t="e">
        <f t="shared" si="285"/>
        <v>#DIV/0!</v>
      </c>
      <c r="Q195" s="471">
        <f t="shared" si="304"/>
        <v>0</v>
      </c>
      <c r="R195" s="471">
        <f t="shared" si="305"/>
        <v>0</v>
      </c>
      <c r="S195" s="587"/>
      <c r="CG195" s="143">
        <f t="shared" si="245"/>
        <v>0</v>
      </c>
      <c r="CJ195" s="40" t="b">
        <f t="shared" si="261"/>
        <v>1</v>
      </c>
      <c r="CT195" s="185">
        <f t="shared" si="230"/>
        <v>0</v>
      </c>
      <c r="CU195" s="40" t="b">
        <f t="shared" si="231"/>
        <v>1</v>
      </c>
    </row>
    <row r="196" spans="1:99" s="35" customFormat="1" ht="27.75" x14ac:dyDescent="0.4">
      <c r="A196" s="491"/>
      <c r="B196" s="452" t="s">
        <v>11</v>
      </c>
      <c r="C196" s="452"/>
      <c r="D196" s="471"/>
      <c r="E196" s="471"/>
      <c r="F196" s="471"/>
      <c r="G196" s="471"/>
      <c r="H196" s="283"/>
      <c r="I196" s="471"/>
      <c r="J196" s="132" t="e">
        <f t="shared" si="306"/>
        <v>#DIV/0!</v>
      </c>
      <c r="K196" s="471"/>
      <c r="L196" s="124" t="e">
        <f t="shared" si="307"/>
        <v>#DIV/0!</v>
      </c>
      <c r="M196" s="124" t="e">
        <f t="shared" si="308"/>
        <v>#DIV/0!</v>
      </c>
      <c r="N196" s="471"/>
      <c r="O196" s="283">
        <f t="shared" si="303"/>
        <v>0</v>
      </c>
      <c r="P196" s="124" t="e">
        <f t="shared" si="285"/>
        <v>#DIV/0!</v>
      </c>
      <c r="Q196" s="471">
        <f t="shared" si="304"/>
        <v>0</v>
      </c>
      <c r="R196" s="283">
        <f t="shared" si="305"/>
        <v>0</v>
      </c>
      <c r="S196" s="588"/>
      <c r="CG196" s="143">
        <f t="shared" si="245"/>
        <v>0</v>
      </c>
      <c r="CJ196" s="40" t="b">
        <f t="shared" si="261"/>
        <v>1</v>
      </c>
      <c r="CT196" s="185">
        <f t="shared" si="230"/>
        <v>0</v>
      </c>
      <c r="CU196" s="40" t="b">
        <f t="shared" si="231"/>
        <v>1</v>
      </c>
    </row>
    <row r="197" spans="1:99" s="37" customFormat="1" ht="93" x14ac:dyDescent="0.4">
      <c r="A197" s="135" t="s">
        <v>123</v>
      </c>
      <c r="B197" s="122" t="s">
        <v>289</v>
      </c>
      <c r="C197" s="144" t="s">
        <v>17</v>
      </c>
      <c r="D197" s="286" t="e">
        <f>SUM(D198:D248)</f>
        <v>#REF!</v>
      </c>
      <c r="E197" s="286" t="e">
        <f>SUM(E198:E248)</f>
        <v>#REF!</v>
      </c>
      <c r="F197" s="286" t="e">
        <f>SUM(F198:F248)</f>
        <v>#REF!</v>
      </c>
      <c r="G197" s="286">
        <f>SUM(G198:G202)</f>
        <v>41682.199999999997</v>
      </c>
      <c r="H197" s="286">
        <f t="shared" ref="H197:K197" si="309">SUM(H198:H202)</f>
        <v>41682.199999999997</v>
      </c>
      <c r="I197" s="286">
        <f t="shared" si="309"/>
        <v>0</v>
      </c>
      <c r="J197" s="130">
        <f>I197/H197</f>
        <v>0</v>
      </c>
      <c r="K197" s="286">
        <f t="shared" si="309"/>
        <v>0</v>
      </c>
      <c r="L197" s="123">
        <f>K197/H197</f>
        <v>0</v>
      </c>
      <c r="M197" s="177" t="e">
        <f>K197/I197</f>
        <v>#DIV/0!</v>
      </c>
      <c r="N197" s="286">
        <f t="shared" ref="N197:O197" si="310">SUM(N198:N202)</f>
        <v>41682.199999999997</v>
      </c>
      <c r="O197" s="286">
        <f t="shared" si="310"/>
        <v>0</v>
      </c>
      <c r="P197" s="123">
        <f t="shared" si="285"/>
        <v>1</v>
      </c>
      <c r="Q197" s="372"/>
      <c r="R197" s="372"/>
      <c r="S197" s="623" t="s">
        <v>277</v>
      </c>
      <c r="CG197" s="143">
        <f t="shared" si="245"/>
        <v>0</v>
      </c>
      <c r="CJ197" s="40" t="b">
        <f t="shared" ref="CJ197:CJ228" si="311">N197+O197=H197</f>
        <v>1</v>
      </c>
      <c r="CT197" s="185">
        <f t="shared" si="230"/>
        <v>41682.199999999997</v>
      </c>
      <c r="CU197" s="40" t="b">
        <f t="shared" si="231"/>
        <v>1</v>
      </c>
    </row>
    <row r="198" spans="1:99" s="35" customFormat="1" ht="27.75" x14ac:dyDescent="0.4">
      <c r="A198" s="489"/>
      <c r="B198" s="452" t="s">
        <v>10</v>
      </c>
      <c r="C198" s="452"/>
      <c r="D198" s="471"/>
      <c r="E198" s="471"/>
      <c r="F198" s="471"/>
      <c r="G198" s="471"/>
      <c r="H198" s="471"/>
      <c r="I198" s="471"/>
      <c r="J198" s="132" t="e">
        <f t="shared" ref="J198:J202" si="312">I198/H198</f>
        <v>#DIV/0!</v>
      </c>
      <c r="K198" s="127"/>
      <c r="L198" s="124" t="e">
        <f t="shared" ref="L198:L202" si="313">K198/H198</f>
        <v>#DIV/0!</v>
      </c>
      <c r="M198" s="124" t="e">
        <f t="shared" ref="M198:M202" si="314">K198/I198</f>
        <v>#DIV/0!</v>
      </c>
      <c r="N198" s="471"/>
      <c r="O198" s="471">
        <f t="shared" ref="O198:O202" si="315">H198-N198</f>
        <v>0</v>
      </c>
      <c r="P198" s="140" t="e">
        <f t="shared" si="285"/>
        <v>#DIV/0!</v>
      </c>
      <c r="Q198" s="140"/>
      <c r="R198" s="140"/>
      <c r="S198" s="624"/>
      <c r="CG198" s="143">
        <f t="shared" si="245"/>
        <v>0</v>
      </c>
      <c r="CJ198" s="40" t="b">
        <f t="shared" si="311"/>
        <v>1</v>
      </c>
      <c r="CT198" s="185">
        <f t="shared" si="230"/>
        <v>0</v>
      </c>
      <c r="CU198" s="40" t="b">
        <f t="shared" si="231"/>
        <v>1</v>
      </c>
    </row>
    <row r="199" spans="1:99" s="35" customFormat="1" ht="27.75" x14ac:dyDescent="0.4">
      <c r="A199" s="489"/>
      <c r="B199" s="475" t="s">
        <v>8</v>
      </c>
      <c r="C199" s="475"/>
      <c r="D199" s="470"/>
      <c r="E199" s="470"/>
      <c r="F199" s="470"/>
      <c r="G199" s="470">
        <v>41682.199999999997</v>
      </c>
      <c r="H199" s="470">
        <v>41682.199999999997</v>
      </c>
      <c r="I199" s="470"/>
      <c r="J199" s="484">
        <f t="shared" si="312"/>
        <v>0</v>
      </c>
      <c r="K199" s="188"/>
      <c r="L199" s="140">
        <f t="shared" si="313"/>
        <v>0</v>
      </c>
      <c r="M199" s="492" t="e">
        <f t="shared" si="314"/>
        <v>#DIV/0!</v>
      </c>
      <c r="N199" s="470">
        <v>41682.199999999997</v>
      </c>
      <c r="O199" s="470">
        <f t="shared" si="315"/>
        <v>0</v>
      </c>
      <c r="P199" s="198">
        <f>N199/H199</f>
        <v>1</v>
      </c>
      <c r="Q199" s="376"/>
      <c r="R199" s="376"/>
      <c r="S199" s="624"/>
      <c r="CG199" s="143">
        <f>I199-K199</f>
        <v>0</v>
      </c>
      <c r="CJ199" s="40" t="b">
        <f t="shared" si="311"/>
        <v>1</v>
      </c>
      <c r="CT199" s="185">
        <f t="shared" si="230"/>
        <v>41682.199999999997</v>
      </c>
      <c r="CU199" s="40" t="b">
        <f t="shared" si="231"/>
        <v>1</v>
      </c>
    </row>
    <row r="200" spans="1:99" s="35" customFormat="1" ht="31.5" customHeight="1" x14ac:dyDescent="0.4">
      <c r="A200" s="489"/>
      <c r="B200" s="452" t="s">
        <v>19</v>
      </c>
      <c r="C200" s="452"/>
      <c r="D200" s="471"/>
      <c r="E200" s="471"/>
      <c r="F200" s="471"/>
      <c r="G200" s="471"/>
      <c r="H200" s="471"/>
      <c r="I200" s="471"/>
      <c r="J200" s="132" t="e">
        <f t="shared" si="312"/>
        <v>#DIV/0!</v>
      </c>
      <c r="K200" s="127"/>
      <c r="L200" s="124" t="e">
        <f t="shared" si="313"/>
        <v>#DIV/0!</v>
      </c>
      <c r="M200" s="124" t="e">
        <f t="shared" si="314"/>
        <v>#DIV/0!</v>
      </c>
      <c r="N200" s="471"/>
      <c r="O200" s="471">
        <f t="shared" si="315"/>
        <v>0</v>
      </c>
      <c r="P200" s="124" t="e">
        <f t="shared" si="285"/>
        <v>#DIV/0!</v>
      </c>
      <c r="Q200" s="375"/>
      <c r="R200" s="375"/>
      <c r="S200" s="624"/>
      <c r="CG200" s="143">
        <f>CG199-3747.18</f>
        <v>-3747.18</v>
      </c>
      <c r="CJ200" s="40" t="b">
        <f t="shared" si="311"/>
        <v>1</v>
      </c>
      <c r="CL200" s="35" t="s">
        <v>211</v>
      </c>
      <c r="CT200" s="185">
        <f t="shared" si="230"/>
        <v>0</v>
      </c>
      <c r="CU200" s="40" t="b">
        <f t="shared" si="231"/>
        <v>1</v>
      </c>
    </row>
    <row r="201" spans="1:99" s="35" customFormat="1" ht="27.75" x14ac:dyDescent="0.4">
      <c r="A201" s="489"/>
      <c r="B201" s="452" t="s">
        <v>22</v>
      </c>
      <c r="C201" s="452"/>
      <c r="D201" s="471"/>
      <c r="E201" s="471"/>
      <c r="F201" s="471"/>
      <c r="G201" s="471"/>
      <c r="H201" s="471"/>
      <c r="I201" s="471"/>
      <c r="J201" s="132" t="e">
        <f t="shared" si="312"/>
        <v>#DIV/0!</v>
      </c>
      <c r="K201" s="127"/>
      <c r="L201" s="124" t="e">
        <f t="shared" si="313"/>
        <v>#DIV/0!</v>
      </c>
      <c r="M201" s="124" t="e">
        <f t="shared" si="314"/>
        <v>#DIV/0!</v>
      </c>
      <c r="N201" s="471">
        <f>H201</f>
        <v>0</v>
      </c>
      <c r="O201" s="471">
        <f t="shared" si="315"/>
        <v>0</v>
      </c>
      <c r="P201" s="124" t="e">
        <f t="shared" si="285"/>
        <v>#DIV/0!</v>
      </c>
      <c r="Q201" s="376"/>
      <c r="R201" s="376"/>
      <c r="S201" s="624"/>
      <c r="CG201" s="143">
        <f>G201-H201</f>
        <v>0</v>
      </c>
      <c r="CJ201" s="40" t="b">
        <f t="shared" si="311"/>
        <v>1</v>
      </c>
      <c r="CT201" s="185">
        <f t="shared" si="230"/>
        <v>0</v>
      </c>
      <c r="CU201" s="40" t="b">
        <f t="shared" si="231"/>
        <v>1</v>
      </c>
    </row>
    <row r="202" spans="1:99" s="35" customFormat="1" x14ac:dyDescent="0.35">
      <c r="A202" s="491"/>
      <c r="B202" s="126" t="s">
        <v>11</v>
      </c>
      <c r="C202" s="475"/>
      <c r="D202" s="470"/>
      <c r="E202" s="470"/>
      <c r="F202" s="470"/>
      <c r="G202" s="470"/>
      <c r="H202" s="293"/>
      <c r="I202" s="470"/>
      <c r="J202" s="484" t="e">
        <f t="shared" si="312"/>
        <v>#DIV/0!</v>
      </c>
      <c r="K202" s="188"/>
      <c r="L202" s="140" t="e">
        <f t="shared" si="313"/>
        <v>#DIV/0!</v>
      </c>
      <c r="M202" s="140" t="e">
        <f t="shared" si="314"/>
        <v>#DIV/0!</v>
      </c>
      <c r="N202" s="470"/>
      <c r="O202" s="293">
        <f t="shared" si="315"/>
        <v>0</v>
      </c>
      <c r="P202" s="140" t="e">
        <f>N202/H202</f>
        <v>#DIV/0!</v>
      </c>
      <c r="Q202" s="140"/>
      <c r="R202" s="140"/>
      <c r="S202" s="625"/>
      <c r="CJ202" s="40" t="b">
        <f t="shared" si="311"/>
        <v>1</v>
      </c>
      <c r="CT202" s="185">
        <f t="shared" si="230"/>
        <v>0</v>
      </c>
      <c r="CU202" s="40" t="b">
        <f t="shared" si="231"/>
        <v>1</v>
      </c>
    </row>
    <row r="203" spans="1:99" s="14" customFormat="1" ht="105.75" customHeight="1" x14ac:dyDescent="0.25">
      <c r="A203" s="278" t="s">
        <v>124</v>
      </c>
      <c r="B203" s="47" t="s">
        <v>313</v>
      </c>
      <c r="C203" s="47" t="s">
        <v>9</v>
      </c>
      <c r="D203" s="48" t="e">
        <f>D205+D206+#REF!+#REF!+#REF!</f>
        <v>#REF!</v>
      </c>
      <c r="E203" s="48" t="e">
        <f>E205+E206+#REF!+#REF!+#REF!</f>
        <v>#REF!</v>
      </c>
      <c r="F203" s="48" t="e">
        <f>F205+F206+#REF!+#REF!+#REF!</f>
        <v>#REF!</v>
      </c>
      <c r="G203" s="48"/>
      <c r="H203" s="48"/>
      <c r="I203" s="49"/>
      <c r="J203" s="78"/>
      <c r="K203" s="48"/>
      <c r="L203" s="80"/>
      <c r="M203" s="80"/>
      <c r="N203" s="80"/>
      <c r="O203" s="80"/>
      <c r="P203" s="80"/>
      <c r="Q203" s="383"/>
      <c r="R203" s="383"/>
      <c r="S203" s="274" t="s">
        <v>61</v>
      </c>
      <c r="T203" s="13" t="e">
        <f>H203-K203=#REF!</f>
        <v>#REF!</v>
      </c>
      <c r="CG203" s="44"/>
      <c r="CJ203" s="40" t="b">
        <f t="shared" si="311"/>
        <v>1</v>
      </c>
      <c r="CT203" s="271">
        <f t="shared" si="230"/>
        <v>0</v>
      </c>
      <c r="CU203" s="25" t="b">
        <f t="shared" si="231"/>
        <v>1</v>
      </c>
    </row>
    <row r="204" spans="1:99" s="15" customFormat="1" ht="44.25" customHeight="1" x14ac:dyDescent="0.25">
      <c r="A204" s="61"/>
      <c r="B204" s="62" t="s">
        <v>10</v>
      </c>
      <c r="C204" s="52"/>
      <c r="D204" s="24"/>
      <c r="E204" s="24"/>
      <c r="F204" s="24"/>
      <c r="G204" s="284"/>
      <c r="H204" s="24"/>
      <c r="I204" s="24"/>
      <c r="J204" s="79"/>
      <c r="K204" s="24"/>
      <c r="L204" s="81"/>
      <c r="M204" s="81"/>
      <c r="N204" s="81"/>
      <c r="O204" s="81"/>
      <c r="P204" s="81"/>
      <c r="Q204" s="384"/>
      <c r="R204" s="384"/>
      <c r="S204" s="275"/>
      <c r="T204" s="13" t="e">
        <f>H204-K204=#REF!</f>
        <v>#REF!</v>
      </c>
      <c r="CG204" s="41"/>
      <c r="CJ204" s="40" t="b">
        <f t="shared" si="311"/>
        <v>1</v>
      </c>
      <c r="CT204" s="271">
        <f t="shared" si="230"/>
        <v>0</v>
      </c>
      <c r="CU204" s="25" t="b">
        <f t="shared" si="231"/>
        <v>1</v>
      </c>
    </row>
    <row r="205" spans="1:99" s="15" customFormat="1" ht="44.25" customHeight="1" x14ac:dyDescent="0.25">
      <c r="A205" s="61"/>
      <c r="B205" s="62" t="s">
        <v>8</v>
      </c>
      <c r="C205" s="52"/>
      <c r="D205" s="24" t="e">
        <f>#REF!+#REF!</f>
        <v>#REF!</v>
      </c>
      <c r="E205" s="24" t="e">
        <f>#REF!+#REF!</f>
        <v>#REF!</v>
      </c>
      <c r="F205" s="24" t="e">
        <f>#REF!+#REF!</f>
        <v>#REF!</v>
      </c>
      <c r="G205" s="24"/>
      <c r="H205" s="24"/>
      <c r="I205" s="24"/>
      <c r="J205" s="79"/>
      <c r="K205" s="24"/>
      <c r="L205" s="81"/>
      <c r="M205" s="81"/>
      <c r="N205" s="81"/>
      <c r="O205" s="81"/>
      <c r="P205" s="81"/>
      <c r="Q205" s="384"/>
      <c r="R205" s="384"/>
      <c r="S205" s="275"/>
      <c r="T205" s="13" t="e">
        <f>H205-K205=#REF!</f>
        <v>#REF!</v>
      </c>
      <c r="CG205" s="41"/>
      <c r="CJ205" s="40" t="b">
        <f t="shared" si="311"/>
        <v>1</v>
      </c>
      <c r="CT205" s="271">
        <f t="shared" si="230"/>
        <v>0</v>
      </c>
      <c r="CU205" s="25" t="b">
        <f t="shared" si="231"/>
        <v>1</v>
      </c>
    </row>
    <row r="206" spans="1:99" s="15" customFormat="1" ht="44.25" customHeight="1" x14ac:dyDescent="0.25">
      <c r="A206" s="63"/>
      <c r="B206" s="62" t="s">
        <v>19</v>
      </c>
      <c r="C206" s="52"/>
      <c r="D206" s="24"/>
      <c r="E206" s="24"/>
      <c r="F206" s="24"/>
      <c r="G206" s="24"/>
      <c r="H206" s="24"/>
      <c r="I206" s="24"/>
      <c r="J206" s="79"/>
      <c r="K206" s="24"/>
      <c r="L206" s="81"/>
      <c r="M206" s="81"/>
      <c r="N206" s="81"/>
      <c r="O206" s="81"/>
      <c r="P206" s="81"/>
      <c r="Q206" s="364"/>
      <c r="R206" s="364"/>
      <c r="S206" s="276"/>
      <c r="T206" s="13" t="e">
        <f>H206-K206=#REF!</f>
        <v>#REF!</v>
      </c>
      <c r="CG206" s="41"/>
      <c r="CJ206" s="40" t="b">
        <f t="shared" si="311"/>
        <v>1</v>
      </c>
      <c r="CT206" s="271">
        <f t="shared" si="230"/>
        <v>0</v>
      </c>
      <c r="CU206" s="25" t="b">
        <f t="shared" si="231"/>
        <v>1</v>
      </c>
    </row>
    <row r="207" spans="1:99" ht="101.25" customHeight="1" x14ac:dyDescent="0.35">
      <c r="A207" s="617" t="s">
        <v>3</v>
      </c>
      <c r="B207" s="59" t="s">
        <v>312</v>
      </c>
      <c r="C207" s="47" t="s">
        <v>9</v>
      </c>
      <c r="D207" s="289" t="e">
        <f>SUM(D208:D212)</f>
        <v>#REF!</v>
      </c>
      <c r="E207" s="289" t="e">
        <f t="shared" ref="E207:I207" si="316">SUM(E208:E212)</f>
        <v>#REF!</v>
      </c>
      <c r="F207" s="289" t="e">
        <f t="shared" si="316"/>
        <v>#REF!</v>
      </c>
      <c r="G207" s="289">
        <f t="shared" si="316"/>
        <v>174321.68</v>
      </c>
      <c r="H207" s="289">
        <f t="shared" si="316"/>
        <v>174321.68</v>
      </c>
      <c r="I207" s="289">
        <f t="shared" si="316"/>
        <v>526.9</v>
      </c>
      <c r="J207" s="95">
        <f>I207/H207</f>
        <v>3.0000000000000001E-3</v>
      </c>
      <c r="K207" s="289">
        <f t="shared" ref="K207" si="317">SUM(K208:K212)</f>
        <v>476.9</v>
      </c>
      <c r="L207" s="88">
        <f t="shared" ref="L207:L212" si="318">K207/H207</f>
        <v>0</v>
      </c>
      <c r="M207" s="50">
        <f>K207/I207</f>
        <v>0.91</v>
      </c>
      <c r="N207" s="289">
        <f t="shared" ref="N207" si="319">SUM(N208:N212)</f>
        <v>174321.68</v>
      </c>
      <c r="O207" s="289">
        <f>H207-N207</f>
        <v>0</v>
      </c>
      <c r="P207" s="50">
        <f t="shared" ref="P207:P212" si="320">N207/H207</f>
        <v>1</v>
      </c>
      <c r="Q207" s="385"/>
      <c r="R207" s="385"/>
      <c r="S207" s="603" t="s">
        <v>452</v>
      </c>
      <c r="CG207" s="185">
        <f>K207-3088.84</f>
        <v>-2611.94</v>
      </c>
      <c r="CJ207" s="40" t="b">
        <f t="shared" si="311"/>
        <v>1</v>
      </c>
      <c r="CT207" s="271">
        <f t="shared" si="230"/>
        <v>174321.68</v>
      </c>
      <c r="CU207" s="25" t="b">
        <f t="shared" si="231"/>
        <v>1</v>
      </c>
    </row>
    <row r="208" spans="1:99" ht="59.25" customHeight="1" x14ac:dyDescent="0.35">
      <c r="A208" s="618"/>
      <c r="B208" s="52" t="s">
        <v>10</v>
      </c>
      <c r="C208" s="52"/>
      <c r="D208" s="284">
        <f>D214</f>
        <v>0</v>
      </c>
      <c r="E208" s="284">
        <f t="shared" ref="E208:F208" si="321">E214</f>
        <v>0</v>
      </c>
      <c r="F208" s="284">
        <f t="shared" si="321"/>
        <v>0</v>
      </c>
      <c r="G208" s="284">
        <f t="shared" ref="G208:I212" si="322">G214+G250</f>
        <v>100.1</v>
      </c>
      <c r="H208" s="284">
        <f t="shared" si="322"/>
        <v>100.1</v>
      </c>
      <c r="I208" s="284">
        <f t="shared" si="322"/>
        <v>0</v>
      </c>
      <c r="J208" s="54">
        <f t="shared" ref="J208" si="323">I208/H208</f>
        <v>0</v>
      </c>
      <c r="K208" s="284">
        <f>K214+K250</f>
        <v>0</v>
      </c>
      <c r="L208" s="159"/>
      <c r="M208" s="79" t="e">
        <f t="shared" ref="M208" si="324">K208/I208</f>
        <v>#DIV/0!</v>
      </c>
      <c r="N208" s="284">
        <f t="shared" ref="N208:O212" si="325">N214+N250</f>
        <v>100.1</v>
      </c>
      <c r="O208" s="284">
        <f t="shared" si="325"/>
        <v>0</v>
      </c>
      <c r="P208" s="53">
        <f t="shared" si="320"/>
        <v>1</v>
      </c>
      <c r="Q208" s="376"/>
      <c r="R208" s="376"/>
      <c r="S208" s="604"/>
      <c r="CG208" s="40"/>
      <c r="CJ208" s="40" t="b">
        <f t="shared" si="311"/>
        <v>1</v>
      </c>
      <c r="CT208" s="271">
        <f t="shared" si="230"/>
        <v>100.1</v>
      </c>
      <c r="CU208" s="25" t="b">
        <f t="shared" si="231"/>
        <v>1</v>
      </c>
    </row>
    <row r="209" spans="1:100" ht="59.25" customHeight="1" x14ac:dyDescent="0.35">
      <c r="A209" s="618"/>
      <c r="B209" s="52" t="s">
        <v>8</v>
      </c>
      <c r="C209" s="52"/>
      <c r="D209" s="284">
        <f t="shared" ref="D209:F212" si="326">D215</f>
        <v>0</v>
      </c>
      <c r="E209" s="284">
        <f t="shared" si="326"/>
        <v>0</v>
      </c>
      <c r="F209" s="284">
        <f t="shared" si="326"/>
        <v>0</v>
      </c>
      <c r="G209" s="284">
        <f t="shared" si="322"/>
        <v>165144.4</v>
      </c>
      <c r="H209" s="284">
        <f t="shared" si="322"/>
        <v>165144.4</v>
      </c>
      <c r="I209" s="284">
        <f t="shared" si="322"/>
        <v>50</v>
      </c>
      <c r="J209" s="96">
        <f>I209/H209</f>
        <v>0</v>
      </c>
      <c r="K209" s="284">
        <f>K215+K251</f>
        <v>0</v>
      </c>
      <c r="L209" s="53">
        <f t="shared" si="318"/>
        <v>0</v>
      </c>
      <c r="M209" s="79">
        <f>K209/I209</f>
        <v>0</v>
      </c>
      <c r="N209" s="284">
        <f t="shared" si="325"/>
        <v>165144.4</v>
      </c>
      <c r="O209" s="284">
        <f t="shared" si="325"/>
        <v>0</v>
      </c>
      <c r="P209" s="53">
        <f t="shared" si="320"/>
        <v>1</v>
      </c>
      <c r="Q209" s="198"/>
      <c r="R209" s="198"/>
      <c r="S209" s="604"/>
      <c r="CG209" s="40"/>
      <c r="CJ209" s="40" t="b">
        <f t="shared" si="311"/>
        <v>1</v>
      </c>
      <c r="CT209" s="271">
        <f t="shared" ref="CT209:CT248" si="327">N209+O209</f>
        <v>165144.4</v>
      </c>
      <c r="CU209" s="25" t="b">
        <f t="shared" ref="CU209:CU248" si="328">CT209=H209</f>
        <v>1</v>
      </c>
    </row>
    <row r="210" spans="1:100" ht="56.25" customHeight="1" x14ac:dyDescent="0.35">
      <c r="A210" s="65"/>
      <c r="B210" s="60" t="s">
        <v>19</v>
      </c>
      <c r="C210" s="60"/>
      <c r="D210" s="291">
        <f t="shared" si="326"/>
        <v>0</v>
      </c>
      <c r="E210" s="291">
        <f t="shared" si="326"/>
        <v>0</v>
      </c>
      <c r="F210" s="291">
        <f t="shared" si="326"/>
        <v>0</v>
      </c>
      <c r="G210" s="284">
        <f t="shared" si="322"/>
        <v>9077.18</v>
      </c>
      <c r="H210" s="284">
        <f t="shared" si="322"/>
        <v>9077.18</v>
      </c>
      <c r="I210" s="284">
        <f t="shared" si="322"/>
        <v>476.9</v>
      </c>
      <c r="J210" s="72">
        <f t="shared" ref="J210:J212" si="329">I210/H210</f>
        <v>0.05</v>
      </c>
      <c r="K210" s="284">
        <f>K216+K252</f>
        <v>476.9</v>
      </c>
      <c r="L210" s="73">
        <f t="shared" si="318"/>
        <v>0.05</v>
      </c>
      <c r="M210" s="82">
        <f t="shared" ref="M210:M212" si="330">K210/I210</f>
        <v>1</v>
      </c>
      <c r="N210" s="284">
        <f t="shared" si="325"/>
        <v>9077.18</v>
      </c>
      <c r="O210" s="284">
        <f t="shared" si="325"/>
        <v>0</v>
      </c>
      <c r="P210" s="73">
        <f t="shared" si="320"/>
        <v>1</v>
      </c>
      <c r="Q210" s="376"/>
      <c r="R210" s="376"/>
      <c r="S210" s="604" t="s">
        <v>450</v>
      </c>
      <c r="CG210" s="40"/>
      <c r="CJ210" s="40" t="b">
        <f t="shared" si="311"/>
        <v>1</v>
      </c>
      <c r="CT210" s="271">
        <f t="shared" si="327"/>
        <v>9077.18</v>
      </c>
      <c r="CU210" s="25" t="b">
        <f t="shared" si="328"/>
        <v>1</v>
      </c>
    </row>
    <row r="211" spans="1:100" ht="82.5" customHeight="1" x14ac:dyDescent="0.35">
      <c r="A211" s="65"/>
      <c r="B211" s="52" t="s">
        <v>22</v>
      </c>
      <c r="C211" s="52"/>
      <c r="D211" s="284">
        <f t="shared" si="326"/>
        <v>0</v>
      </c>
      <c r="E211" s="284">
        <f t="shared" si="326"/>
        <v>0</v>
      </c>
      <c r="F211" s="284">
        <f t="shared" si="326"/>
        <v>0</v>
      </c>
      <c r="G211" s="284">
        <f t="shared" si="322"/>
        <v>0</v>
      </c>
      <c r="H211" s="284">
        <f t="shared" si="322"/>
        <v>0</v>
      </c>
      <c r="I211" s="284">
        <f t="shared" si="322"/>
        <v>0</v>
      </c>
      <c r="J211" s="79" t="e">
        <f t="shared" si="329"/>
        <v>#DIV/0!</v>
      </c>
      <c r="K211" s="284">
        <f>K217+K253</f>
        <v>0</v>
      </c>
      <c r="L211" s="81" t="e">
        <f t="shared" si="318"/>
        <v>#DIV/0!</v>
      </c>
      <c r="M211" s="79" t="e">
        <f t="shared" si="330"/>
        <v>#DIV/0!</v>
      </c>
      <c r="N211" s="284">
        <f t="shared" si="325"/>
        <v>0</v>
      </c>
      <c r="O211" s="284">
        <f t="shared" si="325"/>
        <v>0</v>
      </c>
      <c r="P211" s="81" t="e">
        <f t="shared" si="320"/>
        <v>#DIV/0!</v>
      </c>
      <c r="Q211" s="376"/>
      <c r="R211" s="376"/>
      <c r="S211" s="604"/>
      <c r="CG211" s="40"/>
      <c r="CJ211" s="40" t="b">
        <f t="shared" si="311"/>
        <v>1</v>
      </c>
      <c r="CT211" s="271">
        <f t="shared" si="327"/>
        <v>0</v>
      </c>
      <c r="CU211" s="25" t="b">
        <f t="shared" si="328"/>
        <v>1</v>
      </c>
    </row>
    <row r="212" spans="1:100" ht="82.5" customHeight="1" x14ac:dyDescent="0.35">
      <c r="A212" s="70"/>
      <c r="B212" s="52" t="s">
        <v>11</v>
      </c>
      <c r="C212" s="52"/>
      <c r="D212" s="284" t="e">
        <f t="shared" si="326"/>
        <v>#REF!</v>
      </c>
      <c r="E212" s="284" t="e">
        <f t="shared" si="326"/>
        <v>#REF!</v>
      </c>
      <c r="F212" s="284" t="e">
        <f t="shared" si="326"/>
        <v>#REF!</v>
      </c>
      <c r="G212" s="284">
        <f t="shared" si="322"/>
        <v>0</v>
      </c>
      <c r="H212" s="284">
        <f t="shared" si="322"/>
        <v>0</v>
      </c>
      <c r="I212" s="284">
        <f t="shared" si="322"/>
        <v>0</v>
      </c>
      <c r="J212" s="79" t="e">
        <f t="shared" si="329"/>
        <v>#DIV/0!</v>
      </c>
      <c r="K212" s="284">
        <f>K218+K254</f>
        <v>0</v>
      </c>
      <c r="L212" s="81" t="e">
        <f t="shared" si="318"/>
        <v>#DIV/0!</v>
      </c>
      <c r="M212" s="79" t="e">
        <f t="shared" si="330"/>
        <v>#DIV/0!</v>
      </c>
      <c r="N212" s="284">
        <f t="shared" si="325"/>
        <v>0</v>
      </c>
      <c r="O212" s="284">
        <f t="shared" si="325"/>
        <v>0</v>
      </c>
      <c r="P212" s="81" t="e">
        <f t="shared" si="320"/>
        <v>#DIV/0!</v>
      </c>
      <c r="Q212" s="364"/>
      <c r="R212" s="364"/>
      <c r="S212" s="605"/>
      <c r="CG212" s="40"/>
      <c r="CJ212" s="40" t="b">
        <f t="shared" si="311"/>
        <v>1</v>
      </c>
      <c r="CT212" s="271">
        <f t="shared" si="327"/>
        <v>0</v>
      </c>
      <c r="CU212" s="25" t="b">
        <f t="shared" si="328"/>
        <v>1</v>
      </c>
    </row>
    <row r="213" spans="1:100" s="93" customFormat="1" ht="59.25" customHeight="1" x14ac:dyDescent="0.35">
      <c r="A213" s="128" t="s">
        <v>125</v>
      </c>
      <c r="B213" s="120" t="s">
        <v>435</v>
      </c>
      <c r="C213" s="120" t="s">
        <v>2</v>
      </c>
      <c r="D213" s="45" t="e">
        <f t="shared" ref="D213" si="331">SUM(D214:D218)</f>
        <v>#REF!</v>
      </c>
      <c r="E213" s="45" t="e">
        <f>SUM(E214:E218)</f>
        <v>#REF!</v>
      </c>
      <c r="F213" s="45" t="e">
        <f>SUM(F214:F218)</f>
        <v>#REF!</v>
      </c>
      <c r="G213" s="45">
        <f>SUM(G214:G218)</f>
        <v>173321.68</v>
      </c>
      <c r="H213" s="45">
        <f t="shared" ref="H213:I213" si="332">SUM(H214:H218)</f>
        <v>173321.68</v>
      </c>
      <c r="I213" s="45">
        <f t="shared" si="332"/>
        <v>526.9</v>
      </c>
      <c r="J213" s="402">
        <f>I213/H213</f>
        <v>3.0000000000000001E-3</v>
      </c>
      <c r="K213" s="259">
        <f>SUM(K214:K218)</f>
        <v>476.9</v>
      </c>
      <c r="L213" s="403">
        <f t="shared" ref="L213:L217" si="333">K213/H213</f>
        <v>3.0000000000000001E-3</v>
      </c>
      <c r="M213" s="258">
        <f>K213/I213</f>
        <v>0.91</v>
      </c>
      <c r="N213" s="288">
        <f t="shared" ref="N213" si="334">SUM(N214:N218)</f>
        <v>173321.68</v>
      </c>
      <c r="O213" s="288">
        <f>H213-N213</f>
        <v>0</v>
      </c>
      <c r="P213" s="121">
        <f t="shared" ref="P213:P231" si="335">N213/H213</f>
        <v>1</v>
      </c>
      <c r="Q213" s="374"/>
      <c r="R213" s="374"/>
      <c r="S213" s="243"/>
      <c r="CG213" s="40"/>
      <c r="CJ213" s="40" t="b">
        <f t="shared" si="311"/>
        <v>1</v>
      </c>
      <c r="CT213" s="271">
        <f t="shared" si="327"/>
        <v>173321.68</v>
      </c>
      <c r="CU213" s="25" t="b">
        <f t="shared" si="328"/>
        <v>1</v>
      </c>
    </row>
    <row r="214" spans="1:100" s="35" customFormat="1" x14ac:dyDescent="0.35">
      <c r="A214" s="148"/>
      <c r="B214" s="265" t="s">
        <v>10</v>
      </c>
      <c r="C214" s="265"/>
      <c r="D214" s="264">
        <f>D238</f>
        <v>0</v>
      </c>
      <c r="E214" s="264">
        <f t="shared" ref="E214:F214" si="336">E238</f>
        <v>0</v>
      </c>
      <c r="F214" s="264">
        <f t="shared" si="336"/>
        <v>0</v>
      </c>
      <c r="G214" s="264">
        <f>G220+G226+G232+G244</f>
        <v>100.1</v>
      </c>
      <c r="H214" s="268">
        <f t="shared" ref="H214:K214" si="337">H220+H226+H232+H244</f>
        <v>100.1</v>
      </c>
      <c r="I214" s="268">
        <f t="shared" si="337"/>
        <v>0</v>
      </c>
      <c r="J214" s="405">
        <f t="shared" ref="J214:J217" si="338">I214/H214</f>
        <v>0</v>
      </c>
      <c r="K214" s="174">
        <f t="shared" si="337"/>
        <v>0</v>
      </c>
      <c r="L214" s="157">
        <f t="shared" si="333"/>
        <v>0</v>
      </c>
      <c r="M214" s="157" t="e">
        <f t="shared" ref="M214:M217" si="339">K214/I214</f>
        <v>#DIV/0!</v>
      </c>
      <c r="N214" s="343">
        <f t="shared" ref="N214:N218" si="340">N220+N226+N232+N244</f>
        <v>100.1</v>
      </c>
      <c r="O214" s="343">
        <f>H214-N214</f>
        <v>0</v>
      </c>
      <c r="P214" s="125">
        <f t="shared" si="335"/>
        <v>1</v>
      </c>
      <c r="Q214" s="376"/>
      <c r="R214" s="376"/>
      <c r="S214" s="118"/>
      <c r="CG214" s="40"/>
      <c r="CJ214" s="40" t="b">
        <f t="shared" si="311"/>
        <v>1</v>
      </c>
      <c r="CT214" s="271">
        <f t="shared" si="327"/>
        <v>100.1</v>
      </c>
      <c r="CU214" s="25" t="b">
        <f t="shared" si="328"/>
        <v>1</v>
      </c>
    </row>
    <row r="215" spans="1:100" s="35" customFormat="1" x14ac:dyDescent="0.35">
      <c r="A215" s="148"/>
      <c r="B215" s="265" t="s">
        <v>8</v>
      </c>
      <c r="C215" s="265"/>
      <c r="D215" s="264">
        <f t="shared" ref="D215:F217" si="341">D239</f>
        <v>0</v>
      </c>
      <c r="E215" s="264">
        <f t="shared" si="341"/>
        <v>0</v>
      </c>
      <c r="F215" s="264">
        <f t="shared" si="341"/>
        <v>0</v>
      </c>
      <c r="G215" s="268">
        <f>G221+G227+G233+G245</f>
        <v>164144.4</v>
      </c>
      <c r="H215" s="268">
        <f t="shared" ref="H215:I215" si="342">H221+H227+H233+H245</f>
        <v>164144.4</v>
      </c>
      <c r="I215" s="268">
        <f t="shared" si="342"/>
        <v>50</v>
      </c>
      <c r="J215" s="405">
        <f t="shared" si="338"/>
        <v>0</v>
      </c>
      <c r="K215" s="174">
        <f t="shared" ref="K215" si="343">K221+K227+K233+K245</f>
        <v>0</v>
      </c>
      <c r="L215" s="157">
        <f t="shared" si="333"/>
        <v>0</v>
      </c>
      <c r="M215" s="157">
        <f t="shared" si="339"/>
        <v>0</v>
      </c>
      <c r="N215" s="343">
        <f t="shared" si="340"/>
        <v>164144.4</v>
      </c>
      <c r="O215" s="343">
        <f t="shared" ref="O215:O218" si="344">H215-N215</f>
        <v>0</v>
      </c>
      <c r="P215" s="125">
        <f t="shared" si="335"/>
        <v>1</v>
      </c>
      <c r="Q215" s="376"/>
      <c r="R215" s="376"/>
      <c r="S215" s="118"/>
      <c r="CG215" s="40"/>
      <c r="CJ215" s="40" t="b">
        <f t="shared" si="311"/>
        <v>1</v>
      </c>
      <c r="CT215" s="271">
        <f t="shared" si="327"/>
        <v>164144.4</v>
      </c>
      <c r="CU215" s="25" t="b">
        <f t="shared" si="328"/>
        <v>1</v>
      </c>
    </row>
    <row r="216" spans="1:100" s="35" customFormat="1" x14ac:dyDescent="0.35">
      <c r="A216" s="148"/>
      <c r="B216" s="265" t="s">
        <v>19</v>
      </c>
      <c r="C216" s="265"/>
      <c r="D216" s="264">
        <f t="shared" si="341"/>
        <v>0</v>
      </c>
      <c r="E216" s="264">
        <f t="shared" si="341"/>
        <v>0</v>
      </c>
      <c r="F216" s="264">
        <f t="shared" si="341"/>
        <v>0</v>
      </c>
      <c r="G216" s="268">
        <f t="shared" ref="G216:I216" si="345">G222+G228+G234+G246</f>
        <v>9077.18</v>
      </c>
      <c r="H216" s="268">
        <f t="shared" si="345"/>
        <v>9077.18</v>
      </c>
      <c r="I216" s="268">
        <f t="shared" si="345"/>
        <v>476.9</v>
      </c>
      <c r="J216" s="204">
        <f t="shared" si="338"/>
        <v>0.05</v>
      </c>
      <c r="K216" s="174">
        <f t="shared" ref="K216" si="346">K222+K228+K234+K246</f>
        <v>476.9</v>
      </c>
      <c r="L216" s="157">
        <f t="shared" si="333"/>
        <v>0.05</v>
      </c>
      <c r="M216" s="157">
        <f t="shared" si="339"/>
        <v>1</v>
      </c>
      <c r="N216" s="343">
        <f t="shared" si="340"/>
        <v>9077.18</v>
      </c>
      <c r="O216" s="343">
        <f t="shared" si="344"/>
        <v>0</v>
      </c>
      <c r="P216" s="125">
        <f t="shared" si="335"/>
        <v>1</v>
      </c>
      <c r="Q216" s="376"/>
      <c r="R216" s="376"/>
      <c r="S216" s="118"/>
      <c r="CG216" s="40"/>
      <c r="CJ216" s="40" t="b">
        <f t="shared" si="311"/>
        <v>1</v>
      </c>
      <c r="CT216" s="271">
        <f t="shared" si="327"/>
        <v>9077.18</v>
      </c>
      <c r="CU216" s="25" t="b">
        <f t="shared" si="328"/>
        <v>1</v>
      </c>
    </row>
    <row r="217" spans="1:100" s="35" customFormat="1" x14ac:dyDescent="0.35">
      <c r="A217" s="148"/>
      <c r="B217" s="265" t="s">
        <v>22</v>
      </c>
      <c r="C217" s="265"/>
      <c r="D217" s="264">
        <f t="shared" si="341"/>
        <v>0</v>
      </c>
      <c r="E217" s="264">
        <f t="shared" si="341"/>
        <v>0</v>
      </c>
      <c r="F217" s="264">
        <f t="shared" si="341"/>
        <v>0</v>
      </c>
      <c r="G217" s="268">
        <f t="shared" ref="G217:I217" si="347">G223+G229+G235+G247</f>
        <v>0</v>
      </c>
      <c r="H217" s="268">
        <f t="shared" si="347"/>
        <v>0</v>
      </c>
      <c r="I217" s="268">
        <f t="shared" si="347"/>
        <v>0</v>
      </c>
      <c r="J217" s="204" t="e">
        <f t="shared" si="338"/>
        <v>#DIV/0!</v>
      </c>
      <c r="K217" s="174">
        <f t="shared" ref="K217" si="348">K223+K229+K235+K247</f>
        <v>0</v>
      </c>
      <c r="L217" s="157" t="e">
        <f t="shared" si="333"/>
        <v>#DIV/0!</v>
      </c>
      <c r="M217" s="157" t="e">
        <f t="shared" si="339"/>
        <v>#DIV/0!</v>
      </c>
      <c r="N217" s="343">
        <f t="shared" si="340"/>
        <v>0</v>
      </c>
      <c r="O217" s="343">
        <f t="shared" si="344"/>
        <v>0</v>
      </c>
      <c r="P217" s="124" t="e">
        <f t="shared" si="335"/>
        <v>#DIV/0!</v>
      </c>
      <c r="Q217" s="376"/>
      <c r="R217" s="376"/>
      <c r="S217" s="118"/>
      <c r="CG217" s="40"/>
      <c r="CJ217" s="40" t="b">
        <f t="shared" si="311"/>
        <v>1</v>
      </c>
      <c r="CT217" s="271">
        <f t="shared" si="327"/>
        <v>0</v>
      </c>
      <c r="CU217" s="25" t="b">
        <f t="shared" si="328"/>
        <v>1</v>
      </c>
    </row>
    <row r="218" spans="1:100" s="35" customFormat="1" x14ac:dyDescent="0.35">
      <c r="A218" s="149"/>
      <c r="B218" s="262" t="s">
        <v>11</v>
      </c>
      <c r="C218" s="262"/>
      <c r="D218" s="263" t="e">
        <f>#REF!</f>
        <v>#REF!</v>
      </c>
      <c r="E218" s="263" t="e">
        <f>#REF!</f>
        <v>#REF!</v>
      </c>
      <c r="F218" s="263" t="e">
        <f>#REF!</f>
        <v>#REF!</v>
      </c>
      <c r="G218" s="268">
        <f t="shared" ref="G218:I218" si="349">G224+G230+G236+G248</f>
        <v>0</v>
      </c>
      <c r="H218" s="268">
        <f t="shared" si="349"/>
        <v>0</v>
      </c>
      <c r="I218" s="268">
        <f t="shared" si="349"/>
        <v>0</v>
      </c>
      <c r="J218" s="406"/>
      <c r="K218" s="174"/>
      <c r="L218" s="154"/>
      <c r="M218" s="154"/>
      <c r="N218" s="343">
        <f t="shared" si="340"/>
        <v>0</v>
      </c>
      <c r="O218" s="347">
        <f t="shared" si="344"/>
        <v>0</v>
      </c>
      <c r="P218" s="140" t="e">
        <f t="shared" si="335"/>
        <v>#DIV/0!</v>
      </c>
      <c r="Q218" s="140"/>
      <c r="R218" s="140"/>
      <c r="S218" s="119"/>
      <c r="CG218" s="40"/>
      <c r="CJ218" s="40" t="b">
        <f t="shared" si="311"/>
        <v>1</v>
      </c>
      <c r="CT218" s="271">
        <f t="shared" si="327"/>
        <v>0</v>
      </c>
      <c r="CU218" s="25" t="b">
        <f t="shared" si="328"/>
        <v>1</v>
      </c>
    </row>
    <row r="219" spans="1:100" s="35" customFormat="1" ht="186.75" customHeight="1" x14ac:dyDescent="0.35">
      <c r="A219" s="196" t="s">
        <v>126</v>
      </c>
      <c r="B219" s="202" t="s">
        <v>63</v>
      </c>
      <c r="C219" s="144" t="s">
        <v>17</v>
      </c>
      <c r="D219" s="286">
        <f t="shared" ref="D219:I219" si="350">SUM(D220:D224)</f>
        <v>0</v>
      </c>
      <c r="E219" s="286">
        <f t="shared" si="350"/>
        <v>0</v>
      </c>
      <c r="F219" s="286">
        <f t="shared" si="350"/>
        <v>0</v>
      </c>
      <c r="G219" s="286">
        <f>SUM(G220:G224)</f>
        <v>3130.1</v>
      </c>
      <c r="H219" s="286">
        <f t="shared" si="350"/>
        <v>3130.1</v>
      </c>
      <c r="I219" s="286">
        <f t="shared" si="350"/>
        <v>0</v>
      </c>
      <c r="J219" s="130">
        <f>I219/H219</f>
        <v>0</v>
      </c>
      <c r="K219" s="286">
        <f>SUM(K220:K224)</f>
        <v>0</v>
      </c>
      <c r="L219" s="123">
        <f>K219/H219</f>
        <v>0</v>
      </c>
      <c r="M219" s="177" t="e">
        <f t="shared" ref="M219:M231" si="351">K219/I219</f>
        <v>#DIV/0!</v>
      </c>
      <c r="N219" s="286">
        <f>SUM(N220:N224)</f>
        <v>3130.1</v>
      </c>
      <c r="O219" s="286">
        <f>H219-N219</f>
        <v>0</v>
      </c>
      <c r="P219" s="123">
        <f t="shared" si="335"/>
        <v>1</v>
      </c>
      <c r="Q219" s="372"/>
      <c r="R219" s="372"/>
      <c r="S219" s="666" t="s">
        <v>456</v>
      </c>
      <c r="CG219" s="40"/>
      <c r="CJ219" s="40" t="b">
        <f t="shared" si="311"/>
        <v>1</v>
      </c>
      <c r="CT219" s="185">
        <f t="shared" si="327"/>
        <v>3130.1</v>
      </c>
      <c r="CU219" s="40" t="b">
        <f t="shared" si="328"/>
        <v>1</v>
      </c>
    </row>
    <row r="220" spans="1:100" s="35" customFormat="1" x14ac:dyDescent="0.35">
      <c r="A220" s="148"/>
      <c r="B220" s="452" t="s">
        <v>10</v>
      </c>
      <c r="C220" s="452"/>
      <c r="D220" s="471"/>
      <c r="E220" s="471"/>
      <c r="F220" s="471"/>
      <c r="G220" s="471">
        <v>100.1</v>
      </c>
      <c r="H220" s="471">
        <v>100.1</v>
      </c>
      <c r="I220" s="471"/>
      <c r="J220" s="172">
        <f t="shared" ref="J220:J224" si="352">I220/H220</f>
        <v>0</v>
      </c>
      <c r="K220" s="471"/>
      <c r="L220" s="153">
        <f t="shared" ref="L220:L224" si="353">K220/H220</f>
        <v>0</v>
      </c>
      <c r="M220" s="157" t="e">
        <f t="shared" si="351"/>
        <v>#DIV/0!</v>
      </c>
      <c r="N220" s="471">
        <f>H220</f>
        <v>100.1</v>
      </c>
      <c r="O220" s="471">
        <f>H220-N220</f>
        <v>0</v>
      </c>
      <c r="P220" s="125">
        <f t="shared" si="335"/>
        <v>1</v>
      </c>
      <c r="Q220" s="376"/>
      <c r="R220" s="376"/>
      <c r="S220" s="667"/>
      <c r="CG220" s="40"/>
      <c r="CJ220" s="40" t="b">
        <f t="shared" si="311"/>
        <v>1</v>
      </c>
      <c r="CT220" s="185">
        <f t="shared" si="327"/>
        <v>100.1</v>
      </c>
      <c r="CU220" s="40" t="b">
        <f t="shared" si="328"/>
        <v>1</v>
      </c>
    </row>
    <row r="221" spans="1:100" s="35" customFormat="1" x14ac:dyDescent="0.35">
      <c r="A221" s="148"/>
      <c r="B221" s="452" t="s">
        <v>8</v>
      </c>
      <c r="C221" s="452"/>
      <c r="D221" s="471"/>
      <c r="E221" s="471"/>
      <c r="F221" s="471"/>
      <c r="G221" s="471">
        <v>2575.5</v>
      </c>
      <c r="H221" s="471">
        <v>2575.5</v>
      </c>
      <c r="I221" s="471"/>
      <c r="J221" s="172">
        <f t="shared" si="352"/>
        <v>0</v>
      </c>
      <c r="K221" s="471"/>
      <c r="L221" s="153">
        <f t="shared" si="353"/>
        <v>0</v>
      </c>
      <c r="M221" s="157" t="e">
        <f t="shared" si="351"/>
        <v>#DIV/0!</v>
      </c>
      <c r="N221" s="471">
        <f>H221</f>
        <v>2575.5</v>
      </c>
      <c r="O221" s="471">
        <f t="shared" ref="O221:O224" si="354">H221-N221</f>
        <v>0</v>
      </c>
      <c r="P221" s="125">
        <f t="shared" si="335"/>
        <v>1</v>
      </c>
      <c r="Q221" s="376"/>
      <c r="R221" s="376"/>
      <c r="S221" s="667"/>
      <c r="CG221" s="185">
        <f>N219-2270</f>
        <v>860.1</v>
      </c>
      <c r="CJ221" s="40" t="b">
        <f t="shared" si="311"/>
        <v>1</v>
      </c>
      <c r="CT221" s="185">
        <f t="shared" si="327"/>
        <v>2575.5</v>
      </c>
      <c r="CU221" s="40" t="b">
        <f t="shared" si="328"/>
        <v>1</v>
      </c>
    </row>
    <row r="222" spans="1:100" s="35" customFormat="1" x14ac:dyDescent="0.35">
      <c r="A222" s="148"/>
      <c r="B222" s="452" t="s">
        <v>19</v>
      </c>
      <c r="C222" s="452"/>
      <c r="D222" s="471"/>
      <c r="E222" s="471"/>
      <c r="F222" s="471"/>
      <c r="G222" s="471">
        <v>454.5</v>
      </c>
      <c r="H222" s="471">
        <v>454.5</v>
      </c>
      <c r="I222" s="471"/>
      <c r="J222" s="172">
        <f t="shared" si="352"/>
        <v>0</v>
      </c>
      <c r="K222" s="471"/>
      <c r="L222" s="153">
        <f t="shared" si="353"/>
        <v>0</v>
      </c>
      <c r="M222" s="157" t="e">
        <f t="shared" si="351"/>
        <v>#DIV/0!</v>
      </c>
      <c r="N222" s="471">
        <f>H222</f>
        <v>454.5</v>
      </c>
      <c r="O222" s="471">
        <f t="shared" si="354"/>
        <v>0</v>
      </c>
      <c r="P222" s="125">
        <f t="shared" si="335"/>
        <v>1</v>
      </c>
      <c r="Q222" s="376"/>
      <c r="R222" s="376"/>
      <c r="S222" s="667"/>
      <c r="CG222" s="40"/>
      <c r="CJ222" s="40" t="b">
        <f t="shared" si="311"/>
        <v>1</v>
      </c>
      <c r="CT222" s="185">
        <f t="shared" si="327"/>
        <v>454.5</v>
      </c>
      <c r="CU222" s="40" t="b">
        <f t="shared" si="328"/>
        <v>1</v>
      </c>
      <c r="CV222" s="163" t="e">
        <f>H221+#REF!</f>
        <v>#REF!</v>
      </c>
    </row>
    <row r="223" spans="1:100" s="35" customFormat="1" x14ac:dyDescent="0.35">
      <c r="A223" s="148"/>
      <c r="B223" s="452" t="s">
        <v>22</v>
      </c>
      <c r="C223" s="452"/>
      <c r="D223" s="471"/>
      <c r="E223" s="471"/>
      <c r="F223" s="471"/>
      <c r="G223" s="471"/>
      <c r="H223" s="471"/>
      <c r="I223" s="471"/>
      <c r="J223" s="204" t="e">
        <f t="shared" si="352"/>
        <v>#DIV/0!</v>
      </c>
      <c r="K223" s="174"/>
      <c r="L223" s="157" t="e">
        <f t="shared" si="353"/>
        <v>#DIV/0!</v>
      </c>
      <c r="M223" s="157" t="e">
        <f t="shared" si="351"/>
        <v>#DIV/0!</v>
      </c>
      <c r="N223" s="471">
        <f t="shared" ref="N223" si="355">H223</f>
        <v>0</v>
      </c>
      <c r="O223" s="471">
        <f t="shared" si="354"/>
        <v>0</v>
      </c>
      <c r="P223" s="124" t="e">
        <f t="shared" si="335"/>
        <v>#DIV/0!</v>
      </c>
      <c r="Q223" s="375"/>
      <c r="R223" s="375"/>
      <c r="S223" s="667"/>
      <c r="CG223" s="40"/>
      <c r="CJ223" s="40" t="b">
        <f t="shared" si="311"/>
        <v>1</v>
      </c>
      <c r="CT223" s="185">
        <f t="shared" si="327"/>
        <v>0</v>
      </c>
      <c r="CU223" s="40" t="b">
        <f t="shared" si="328"/>
        <v>1</v>
      </c>
      <c r="CV223" s="163" t="e">
        <f>H222+#REF!</f>
        <v>#REF!</v>
      </c>
    </row>
    <row r="224" spans="1:100" s="35" customFormat="1" x14ac:dyDescent="0.35">
      <c r="A224" s="149"/>
      <c r="B224" s="452" t="s">
        <v>11</v>
      </c>
      <c r="C224" s="452"/>
      <c r="D224" s="471"/>
      <c r="E224" s="471"/>
      <c r="F224" s="471"/>
      <c r="G224" s="471"/>
      <c r="H224" s="283"/>
      <c r="I224" s="471"/>
      <c r="J224" s="204" t="e">
        <f t="shared" si="352"/>
        <v>#DIV/0!</v>
      </c>
      <c r="K224" s="174"/>
      <c r="L224" s="157" t="e">
        <f t="shared" si="353"/>
        <v>#DIV/0!</v>
      </c>
      <c r="M224" s="157" t="e">
        <f t="shared" si="351"/>
        <v>#DIV/0!</v>
      </c>
      <c r="N224" s="471"/>
      <c r="O224" s="471">
        <f t="shared" si="354"/>
        <v>0</v>
      </c>
      <c r="P224" s="124" t="e">
        <f t="shared" si="335"/>
        <v>#DIV/0!</v>
      </c>
      <c r="Q224" s="140"/>
      <c r="R224" s="140"/>
      <c r="S224" s="668"/>
      <c r="CG224" s="40"/>
      <c r="CJ224" s="40" t="b">
        <f t="shared" si="311"/>
        <v>1</v>
      </c>
      <c r="CT224" s="185">
        <f t="shared" si="327"/>
        <v>0</v>
      </c>
      <c r="CU224" s="40" t="b">
        <f t="shared" si="328"/>
        <v>1</v>
      </c>
    </row>
    <row r="225" spans="1:99" s="35" customFormat="1" ht="81" customHeight="1" x14ac:dyDescent="0.35">
      <c r="A225" s="196" t="s">
        <v>127</v>
      </c>
      <c r="B225" s="202" t="s">
        <v>67</v>
      </c>
      <c r="C225" s="144" t="s">
        <v>17</v>
      </c>
      <c r="D225" s="286">
        <f t="shared" ref="D225:I225" si="356">SUM(D226:D230)</f>
        <v>0</v>
      </c>
      <c r="E225" s="286">
        <f t="shared" si="356"/>
        <v>0</v>
      </c>
      <c r="F225" s="286">
        <f t="shared" si="356"/>
        <v>0</v>
      </c>
      <c r="G225" s="286">
        <f t="shared" si="356"/>
        <v>1225.8800000000001</v>
      </c>
      <c r="H225" s="286">
        <f t="shared" si="356"/>
        <v>1225.8800000000001</v>
      </c>
      <c r="I225" s="286">
        <f t="shared" si="356"/>
        <v>0</v>
      </c>
      <c r="J225" s="281">
        <f>I225/H225</f>
        <v>0</v>
      </c>
      <c r="K225" s="282">
        <f>SUM(K226:K230)</f>
        <v>0</v>
      </c>
      <c r="L225" s="177">
        <f>K225/H225</f>
        <v>0</v>
      </c>
      <c r="M225" s="177" t="e">
        <f t="shared" si="351"/>
        <v>#DIV/0!</v>
      </c>
      <c r="N225" s="286">
        <f>SUM(N226:N230)</f>
        <v>1225.8800000000001</v>
      </c>
      <c r="O225" s="286">
        <f>H225-N225</f>
        <v>0</v>
      </c>
      <c r="P225" s="123">
        <f t="shared" si="335"/>
        <v>1</v>
      </c>
      <c r="Q225" s="372"/>
      <c r="R225" s="372"/>
      <c r="S225" s="586" t="s">
        <v>436</v>
      </c>
      <c r="CG225" s="40"/>
      <c r="CJ225" s="40" t="b">
        <f t="shared" si="311"/>
        <v>1</v>
      </c>
      <c r="CT225" s="185">
        <f t="shared" si="327"/>
        <v>1225.8800000000001</v>
      </c>
      <c r="CU225" s="40" t="b">
        <f t="shared" si="328"/>
        <v>1</v>
      </c>
    </row>
    <row r="226" spans="1:99" s="35" customFormat="1" ht="27" customHeight="1" x14ac:dyDescent="0.35">
      <c r="A226" s="148"/>
      <c r="B226" s="452" t="s">
        <v>10</v>
      </c>
      <c r="C226" s="452"/>
      <c r="D226" s="471"/>
      <c r="E226" s="471"/>
      <c r="F226" s="471"/>
      <c r="G226" s="471"/>
      <c r="H226" s="283"/>
      <c r="I226" s="471"/>
      <c r="J226" s="204" t="e">
        <f t="shared" ref="J226:J230" si="357">I226/H226</f>
        <v>#DIV/0!</v>
      </c>
      <c r="K226" s="174"/>
      <c r="L226" s="157" t="e">
        <f t="shared" ref="L226:L230" si="358">K226/H226</f>
        <v>#DIV/0!</v>
      </c>
      <c r="M226" s="157" t="e">
        <f t="shared" si="351"/>
        <v>#DIV/0!</v>
      </c>
      <c r="N226" s="471"/>
      <c r="O226" s="471">
        <f>H226-N226</f>
        <v>0</v>
      </c>
      <c r="P226" s="124" t="e">
        <f t="shared" si="335"/>
        <v>#DIV/0!</v>
      </c>
      <c r="Q226" s="375"/>
      <c r="R226" s="375"/>
      <c r="S226" s="587"/>
      <c r="CG226" s="40"/>
      <c r="CJ226" s="40" t="b">
        <f t="shared" si="311"/>
        <v>1</v>
      </c>
      <c r="CT226" s="185">
        <f t="shared" si="327"/>
        <v>0</v>
      </c>
      <c r="CU226" s="40" t="b">
        <f t="shared" si="328"/>
        <v>1</v>
      </c>
    </row>
    <row r="227" spans="1:99" s="35" customFormat="1" ht="27" customHeight="1" x14ac:dyDescent="0.35">
      <c r="A227" s="148"/>
      <c r="B227" s="452" t="s">
        <v>8</v>
      </c>
      <c r="C227" s="452"/>
      <c r="D227" s="471"/>
      <c r="E227" s="471"/>
      <c r="F227" s="471"/>
      <c r="G227" s="471">
        <v>1042</v>
      </c>
      <c r="H227" s="471">
        <v>1042</v>
      </c>
      <c r="I227" s="471"/>
      <c r="J227" s="204">
        <f t="shared" si="357"/>
        <v>0</v>
      </c>
      <c r="K227" s="174"/>
      <c r="L227" s="157">
        <f t="shared" si="358"/>
        <v>0</v>
      </c>
      <c r="M227" s="157" t="e">
        <f t="shared" si="351"/>
        <v>#DIV/0!</v>
      </c>
      <c r="N227" s="471">
        <f>H227</f>
        <v>1042</v>
      </c>
      <c r="O227" s="471">
        <f t="shared" ref="O227:O230" si="359">H227-N227</f>
        <v>0</v>
      </c>
      <c r="P227" s="125">
        <f t="shared" si="335"/>
        <v>1</v>
      </c>
      <c r="Q227" s="376"/>
      <c r="R227" s="376"/>
      <c r="S227" s="587"/>
      <c r="CG227" s="40"/>
      <c r="CJ227" s="40" t="b">
        <f t="shared" si="311"/>
        <v>1</v>
      </c>
      <c r="CT227" s="185">
        <f t="shared" si="327"/>
        <v>1042</v>
      </c>
      <c r="CU227" s="40" t="b">
        <f t="shared" si="328"/>
        <v>1</v>
      </c>
    </row>
    <row r="228" spans="1:99" s="35" customFormat="1" ht="27" customHeight="1" x14ac:dyDescent="0.35">
      <c r="A228" s="148"/>
      <c r="B228" s="452" t="s">
        <v>19</v>
      </c>
      <c r="C228" s="452"/>
      <c r="D228" s="471"/>
      <c r="E228" s="471"/>
      <c r="F228" s="471"/>
      <c r="G228" s="471">
        <v>183.88</v>
      </c>
      <c r="H228" s="471">
        <v>183.88</v>
      </c>
      <c r="I228" s="471"/>
      <c r="J228" s="204">
        <f t="shared" si="357"/>
        <v>0</v>
      </c>
      <c r="K228" s="174"/>
      <c r="L228" s="157">
        <f t="shared" si="358"/>
        <v>0</v>
      </c>
      <c r="M228" s="157" t="e">
        <f t="shared" si="351"/>
        <v>#DIV/0!</v>
      </c>
      <c r="N228" s="471">
        <f>H228</f>
        <v>183.88</v>
      </c>
      <c r="O228" s="471">
        <f t="shared" si="359"/>
        <v>0</v>
      </c>
      <c r="P228" s="125">
        <f t="shared" si="335"/>
        <v>1</v>
      </c>
      <c r="Q228" s="376"/>
      <c r="R228" s="376"/>
      <c r="S228" s="587"/>
      <c r="CG228" s="40"/>
      <c r="CJ228" s="40" t="b">
        <f t="shared" si="311"/>
        <v>1</v>
      </c>
      <c r="CT228" s="185">
        <f t="shared" si="327"/>
        <v>183.88</v>
      </c>
      <c r="CU228" s="40" t="b">
        <f t="shared" si="328"/>
        <v>1</v>
      </c>
    </row>
    <row r="229" spans="1:99" s="35" customFormat="1" ht="27" customHeight="1" x14ac:dyDescent="0.35">
      <c r="A229" s="148"/>
      <c r="B229" s="452" t="s">
        <v>22</v>
      </c>
      <c r="C229" s="452"/>
      <c r="D229" s="471"/>
      <c r="E229" s="471"/>
      <c r="F229" s="471"/>
      <c r="G229" s="471"/>
      <c r="H229" s="471"/>
      <c r="I229" s="471"/>
      <c r="J229" s="204" t="e">
        <f t="shared" si="357"/>
        <v>#DIV/0!</v>
      </c>
      <c r="K229" s="174"/>
      <c r="L229" s="157" t="e">
        <f t="shared" si="358"/>
        <v>#DIV/0!</v>
      </c>
      <c r="M229" s="157" t="e">
        <f t="shared" si="351"/>
        <v>#DIV/0!</v>
      </c>
      <c r="N229" s="471"/>
      <c r="O229" s="471">
        <f t="shared" si="359"/>
        <v>0</v>
      </c>
      <c r="P229" s="124" t="e">
        <f t="shared" si="335"/>
        <v>#DIV/0!</v>
      </c>
      <c r="Q229" s="375"/>
      <c r="R229" s="375"/>
      <c r="S229" s="587"/>
      <c r="CG229" s="40"/>
      <c r="CJ229" s="40" t="b">
        <f t="shared" ref="CJ229:CJ248" si="360">N229+O229=H229</f>
        <v>1</v>
      </c>
      <c r="CT229" s="185">
        <f t="shared" si="327"/>
        <v>0</v>
      </c>
      <c r="CU229" s="40" t="b">
        <f t="shared" si="328"/>
        <v>1</v>
      </c>
    </row>
    <row r="230" spans="1:99" s="35" customFormat="1" ht="27" customHeight="1" x14ac:dyDescent="0.35">
      <c r="A230" s="149"/>
      <c r="B230" s="452" t="s">
        <v>11</v>
      </c>
      <c r="C230" s="452"/>
      <c r="D230" s="471"/>
      <c r="E230" s="471"/>
      <c r="F230" s="471"/>
      <c r="G230" s="471"/>
      <c r="H230" s="283"/>
      <c r="I230" s="471"/>
      <c r="J230" s="204" t="e">
        <f t="shared" si="357"/>
        <v>#DIV/0!</v>
      </c>
      <c r="K230" s="174"/>
      <c r="L230" s="157" t="e">
        <f t="shared" si="358"/>
        <v>#DIV/0!</v>
      </c>
      <c r="M230" s="157" t="e">
        <f t="shared" si="351"/>
        <v>#DIV/0!</v>
      </c>
      <c r="N230" s="471"/>
      <c r="O230" s="471">
        <f t="shared" si="359"/>
        <v>0</v>
      </c>
      <c r="P230" s="124" t="e">
        <f t="shared" si="335"/>
        <v>#DIV/0!</v>
      </c>
      <c r="Q230" s="140"/>
      <c r="R230" s="140"/>
      <c r="S230" s="588"/>
      <c r="CG230" s="40"/>
      <c r="CJ230" s="40" t="b">
        <f t="shared" si="360"/>
        <v>1</v>
      </c>
      <c r="CT230" s="185">
        <f t="shared" si="327"/>
        <v>0</v>
      </c>
      <c r="CU230" s="40" t="b">
        <f t="shared" si="328"/>
        <v>1</v>
      </c>
    </row>
    <row r="231" spans="1:99" s="35" customFormat="1" ht="46.5" x14ac:dyDescent="0.35">
      <c r="A231" s="196" t="s">
        <v>128</v>
      </c>
      <c r="B231" s="202" t="s">
        <v>192</v>
      </c>
      <c r="C231" s="144" t="s">
        <v>17</v>
      </c>
      <c r="D231" s="286">
        <f t="shared" ref="D231:I231" si="361">SUM(D232:D236)</f>
        <v>0</v>
      </c>
      <c r="E231" s="286">
        <f t="shared" si="361"/>
        <v>0</v>
      </c>
      <c r="F231" s="286">
        <f t="shared" si="361"/>
        <v>0</v>
      </c>
      <c r="G231" s="286">
        <f>SUM(G232:G236)</f>
        <v>168775.8</v>
      </c>
      <c r="H231" s="286">
        <f t="shared" si="361"/>
        <v>168775.8</v>
      </c>
      <c r="I231" s="286">
        <f t="shared" si="361"/>
        <v>476.9</v>
      </c>
      <c r="J231" s="493">
        <f>I231/H231</f>
        <v>3.0000000000000001E-3</v>
      </c>
      <c r="K231" s="286">
        <f>SUM(K232:K236)</f>
        <v>476.9</v>
      </c>
      <c r="L231" s="479">
        <f>K231/H231</f>
        <v>3.0000000000000001E-3</v>
      </c>
      <c r="M231" s="123">
        <f t="shared" si="351"/>
        <v>1</v>
      </c>
      <c r="N231" s="286">
        <f>SUM(N232:N236)</f>
        <v>168775.8</v>
      </c>
      <c r="O231" s="286">
        <f>H231-N231</f>
        <v>0</v>
      </c>
      <c r="P231" s="123">
        <f t="shared" si="335"/>
        <v>1</v>
      </c>
      <c r="Q231" s="372"/>
      <c r="R231" s="372"/>
      <c r="S231" s="485"/>
      <c r="CG231" s="40"/>
      <c r="CJ231" s="40" t="b">
        <f t="shared" si="360"/>
        <v>1</v>
      </c>
      <c r="CT231" s="185">
        <f t="shared" si="327"/>
        <v>168775.8</v>
      </c>
      <c r="CU231" s="40" t="b">
        <f t="shared" si="328"/>
        <v>1</v>
      </c>
    </row>
    <row r="232" spans="1:99" s="35" customFormat="1" ht="28.5" customHeight="1" x14ac:dyDescent="0.35">
      <c r="A232" s="148"/>
      <c r="B232" s="452" t="s">
        <v>10</v>
      </c>
      <c r="C232" s="452"/>
      <c r="D232" s="471"/>
      <c r="E232" s="471"/>
      <c r="F232" s="471"/>
      <c r="G232" s="471">
        <f>G238</f>
        <v>0</v>
      </c>
      <c r="H232" s="471">
        <f t="shared" ref="H232:I232" si="362">H238</f>
        <v>0</v>
      </c>
      <c r="I232" s="471">
        <f t="shared" si="362"/>
        <v>0</v>
      </c>
      <c r="J232" s="204"/>
      <c r="K232" s="174">
        <f t="shared" ref="K232:K236" si="363">K238</f>
        <v>0</v>
      </c>
      <c r="L232" s="157"/>
      <c r="M232" s="157"/>
      <c r="N232" s="471">
        <f t="shared" ref="N232:N236" si="364">N238</f>
        <v>0</v>
      </c>
      <c r="O232" s="471">
        <f>H232-N232</f>
        <v>0</v>
      </c>
      <c r="P232" s="124"/>
      <c r="Q232" s="375"/>
      <c r="R232" s="375"/>
      <c r="S232" s="118"/>
      <c r="CG232" s="40"/>
      <c r="CJ232" s="40" t="b">
        <f t="shared" si="360"/>
        <v>1</v>
      </c>
      <c r="CT232" s="185">
        <f t="shared" si="327"/>
        <v>0</v>
      </c>
      <c r="CU232" s="40" t="b">
        <f t="shared" si="328"/>
        <v>1</v>
      </c>
    </row>
    <row r="233" spans="1:99" s="35" customFormat="1" ht="28.5" customHeight="1" x14ac:dyDescent="0.35">
      <c r="A233" s="148"/>
      <c r="B233" s="452" t="s">
        <v>8</v>
      </c>
      <c r="C233" s="452"/>
      <c r="D233" s="471"/>
      <c r="E233" s="471"/>
      <c r="F233" s="471"/>
      <c r="G233" s="471">
        <f t="shared" ref="G233:I236" si="365">G239</f>
        <v>160337</v>
      </c>
      <c r="H233" s="471">
        <f t="shared" si="365"/>
        <v>160337</v>
      </c>
      <c r="I233" s="471">
        <f t="shared" si="365"/>
        <v>0</v>
      </c>
      <c r="J233" s="204">
        <f t="shared" ref="J233:J235" si="366">I233/H233</f>
        <v>0</v>
      </c>
      <c r="K233" s="174">
        <f t="shared" si="363"/>
        <v>0</v>
      </c>
      <c r="L233" s="157">
        <f t="shared" ref="L233:L234" si="367">K233/H233</f>
        <v>0</v>
      </c>
      <c r="M233" s="157" t="e">
        <f t="shared" ref="M233:M234" si="368">K233/I233</f>
        <v>#DIV/0!</v>
      </c>
      <c r="N233" s="471">
        <f t="shared" si="364"/>
        <v>160337</v>
      </c>
      <c r="O233" s="471">
        <f t="shared" ref="O233:O236" si="369">H233-N233</f>
        <v>0</v>
      </c>
      <c r="P233" s="125">
        <f t="shared" ref="P233:P235" si="370">N233/H233</f>
        <v>1</v>
      </c>
      <c r="Q233" s="376"/>
      <c r="R233" s="376"/>
      <c r="S233" s="118"/>
      <c r="CG233" s="40"/>
      <c r="CJ233" s="40" t="b">
        <f t="shared" si="360"/>
        <v>1</v>
      </c>
      <c r="CT233" s="185">
        <f t="shared" si="327"/>
        <v>160337</v>
      </c>
      <c r="CU233" s="40" t="b">
        <f t="shared" si="328"/>
        <v>1</v>
      </c>
    </row>
    <row r="234" spans="1:99" s="35" customFormat="1" ht="28.5" customHeight="1" x14ac:dyDescent="0.35">
      <c r="A234" s="148"/>
      <c r="B234" s="452" t="s">
        <v>19</v>
      </c>
      <c r="C234" s="452"/>
      <c r="D234" s="471"/>
      <c r="E234" s="471"/>
      <c r="F234" s="471"/>
      <c r="G234" s="471">
        <f t="shared" si="365"/>
        <v>8438.7999999999993</v>
      </c>
      <c r="H234" s="471">
        <f t="shared" si="365"/>
        <v>8438.7999999999993</v>
      </c>
      <c r="I234" s="471">
        <f t="shared" si="365"/>
        <v>476.9</v>
      </c>
      <c r="J234" s="172">
        <f t="shared" si="366"/>
        <v>0.06</v>
      </c>
      <c r="K234" s="287">
        <f t="shared" si="363"/>
        <v>476.9</v>
      </c>
      <c r="L234" s="153">
        <f t="shared" si="367"/>
        <v>0.06</v>
      </c>
      <c r="M234" s="153">
        <f t="shared" si="368"/>
        <v>1</v>
      </c>
      <c r="N234" s="471">
        <f t="shared" si="364"/>
        <v>8438.7999999999993</v>
      </c>
      <c r="O234" s="471">
        <f t="shared" si="369"/>
        <v>0</v>
      </c>
      <c r="P234" s="125">
        <f t="shared" si="370"/>
        <v>1</v>
      </c>
      <c r="Q234" s="376"/>
      <c r="R234" s="376"/>
      <c r="S234" s="118"/>
      <c r="CG234" s="40"/>
      <c r="CJ234" s="40" t="b">
        <f t="shared" si="360"/>
        <v>1</v>
      </c>
      <c r="CT234" s="185">
        <f t="shared" si="327"/>
        <v>8438.7999999999993</v>
      </c>
      <c r="CU234" s="40" t="b">
        <f t="shared" si="328"/>
        <v>1</v>
      </c>
    </row>
    <row r="235" spans="1:99" s="35" customFormat="1" ht="28.5" customHeight="1" x14ac:dyDescent="0.35">
      <c r="A235" s="148"/>
      <c r="B235" s="452" t="s">
        <v>22</v>
      </c>
      <c r="C235" s="452"/>
      <c r="D235" s="471"/>
      <c r="E235" s="471"/>
      <c r="F235" s="471"/>
      <c r="G235" s="471">
        <f t="shared" si="365"/>
        <v>0</v>
      </c>
      <c r="H235" s="471">
        <f t="shared" si="365"/>
        <v>0</v>
      </c>
      <c r="I235" s="471">
        <f t="shared" si="365"/>
        <v>0</v>
      </c>
      <c r="J235" s="204" t="e">
        <f t="shared" si="366"/>
        <v>#DIV/0!</v>
      </c>
      <c r="K235" s="174">
        <f t="shared" si="363"/>
        <v>0</v>
      </c>
      <c r="L235" s="157" t="e">
        <f t="shared" ref="L235" si="371">K235/H235</f>
        <v>#DIV/0!</v>
      </c>
      <c r="M235" s="157" t="e">
        <f t="shared" ref="M235" si="372">K235/I235</f>
        <v>#DIV/0!</v>
      </c>
      <c r="N235" s="471">
        <f t="shared" si="364"/>
        <v>0</v>
      </c>
      <c r="O235" s="471">
        <f t="shared" si="369"/>
        <v>0</v>
      </c>
      <c r="P235" s="124" t="e">
        <f t="shared" si="370"/>
        <v>#DIV/0!</v>
      </c>
      <c r="Q235" s="376"/>
      <c r="R235" s="376"/>
      <c r="S235" s="118"/>
      <c r="CG235" s="40"/>
      <c r="CJ235" s="40" t="b">
        <f t="shared" si="360"/>
        <v>1</v>
      </c>
      <c r="CT235" s="185">
        <f t="shared" si="327"/>
        <v>0</v>
      </c>
      <c r="CU235" s="40" t="b">
        <f t="shared" si="328"/>
        <v>1</v>
      </c>
    </row>
    <row r="236" spans="1:99" s="35" customFormat="1" ht="28.5" customHeight="1" x14ac:dyDescent="0.35">
      <c r="A236" s="149"/>
      <c r="B236" s="452" t="s">
        <v>11</v>
      </c>
      <c r="C236" s="452"/>
      <c r="D236" s="471"/>
      <c r="E236" s="471"/>
      <c r="F236" s="471"/>
      <c r="G236" s="471">
        <f t="shared" si="365"/>
        <v>0</v>
      </c>
      <c r="H236" s="471">
        <f t="shared" si="365"/>
        <v>0</v>
      </c>
      <c r="I236" s="471">
        <f t="shared" si="365"/>
        <v>0</v>
      </c>
      <c r="J236" s="132"/>
      <c r="K236" s="471">
        <f t="shared" si="363"/>
        <v>0</v>
      </c>
      <c r="L236" s="124"/>
      <c r="M236" s="124"/>
      <c r="N236" s="471">
        <f t="shared" si="364"/>
        <v>0</v>
      </c>
      <c r="O236" s="471">
        <f t="shared" si="369"/>
        <v>0</v>
      </c>
      <c r="P236" s="124"/>
      <c r="Q236" s="140"/>
      <c r="R236" s="140"/>
      <c r="S236" s="119"/>
      <c r="CG236" s="40"/>
      <c r="CJ236" s="40" t="b">
        <f t="shared" si="360"/>
        <v>1</v>
      </c>
      <c r="CT236" s="185">
        <f t="shared" si="327"/>
        <v>0</v>
      </c>
      <c r="CU236" s="40" t="b">
        <f t="shared" si="328"/>
        <v>1</v>
      </c>
    </row>
    <row r="237" spans="1:99" s="35" customFormat="1" ht="79.5" customHeight="1" x14ac:dyDescent="0.35">
      <c r="A237" s="196" t="s">
        <v>230</v>
      </c>
      <c r="B237" s="202" t="s">
        <v>62</v>
      </c>
      <c r="C237" s="144" t="s">
        <v>17</v>
      </c>
      <c r="D237" s="286">
        <f t="shared" ref="D237:I237" si="373">SUM(D238:D242)</f>
        <v>0</v>
      </c>
      <c r="E237" s="286">
        <f t="shared" si="373"/>
        <v>0</v>
      </c>
      <c r="F237" s="286">
        <f t="shared" si="373"/>
        <v>0</v>
      </c>
      <c r="G237" s="286">
        <f t="shared" si="373"/>
        <v>168775.8</v>
      </c>
      <c r="H237" s="286">
        <f>SUM(H238:H242)</f>
        <v>168775.8</v>
      </c>
      <c r="I237" s="286">
        <f t="shared" si="373"/>
        <v>476.9</v>
      </c>
      <c r="J237" s="494">
        <f>I237/H237</f>
        <v>3.0000000000000001E-3</v>
      </c>
      <c r="K237" s="286">
        <f>SUM(K238:K242)</f>
        <v>476.9</v>
      </c>
      <c r="L237" s="478">
        <f>K237/H237</f>
        <v>3.0000000000000001E-3</v>
      </c>
      <c r="M237" s="123">
        <f t="shared" ref="M237:M248" si="374">K237/I237</f>
        <v>1</v>
      </c>
      <c r="N237" s="286">
        <f>SUM(N238:N242)</f>
        <v>168775.8</v>
      </c>
      <c r="O237" s="286">
        <f>H237-N237</f>
        <v>0</v>
      </c>
      <c r="P237" s="123">
        <f t="shared" ref="P237:P241" si="375">N237/H237</f>
        <v>1</v>
      </c>
      <c r="Q237" s="372"/>
      <c r="R237" s="372"/>
      <c r="S237" s="586" t="s">
        <v>387</v>
      </c>
      <c r="CG237" s="40"/>
      <c r="CJ237" s="40" t="b">
        <f t="shared" si="360"/>
        <v>1</v>
      </c>
      <c r="CT237" s="185">
        <f t="shared" si="327"/>
        <v>168775.8</v>
      </c>
      <c r="CU237" s="40" t="b">
        <f t="shared" si="328"/>
        <v>1</v>
      </c>
    </row>
    <row r="238" spans="1:99" s="35" customFormat="1" ht="45" customHeight="1" x14ac:dyDescent="0.35">
      <c r="A238" s="148"/>
      <c r="B238" s="452" t="s">
        <v>10</v>
      </c>
      <c r="C238" s="452"/>
      <c r="D238" s="471"/>
      <c r="E238" s="471"/>
      <c r="F238" s="471"/>
      <c r="G238" s="471"/>
      <c r="H238" s="283"/>
      <c r="I238" s="471"/>
      <c r="J238" s="204"/>
      <c r="K238" s="174"/>
      <c r="L238" s="157"/>
      <c r="M238" s="157" t="e">
        <f t="shared" si="374"/>
        <v>#DIV/0!</v>
      </c>
      <c r="N238" s="471"/>
      <c r="O238" s="471">
        <f>H238-N238</f>
        <v>0</v>
      </c>
      <c r="P238" s="124"/>
      <c r="Q238" s="375"/>
      <c r="R238" s="375"/>
      <c r="S238" s="587"/>
      <c r="CG238" s="40"/>
      <c r="CJ238" s="40" t="b">
        <f t="shared" si="360"/>
        <v>1</v>
      </c>
      <c r="CT238" s="185">
        <f t="shared" si="327"/>
        <v>0</v>
      </c>
      <c r="CU238" s="40" t="b">
        <f t="shared" si="328"/>
        <v>1</v>
      </c>
    </row>
    <row r="239" spans="1:99" s="35" customFormat="1" ht="45" customHeight="1" x14ac:dyDescent="0.35">
      <c r="A239" s="148"/>
      <c r="B239" s="452" t="s">
        <v>8</v>
      </c>
      <c r="C239" s="452"/>
      <c r="D239" s="471"/>
      <c r="E239" s="471"/>
      <c r="F239" s="471"/>
      <c r="G239" s="471">
        <v>160337</v>
      </c>
      <c r="H239" s="471">
        <v>160337</v>
      </c>
      <c r="I239" s="471"/>
      <c r="J239" s="204">
        <f t="shared" ref="J239:J241" si="376">I239/H239</f>
        <v>0</v>
      </c>
      <c r="K239" s="174"/>
      <c r="L239" s="157">
        <f t="shared" ref="L239:L241" si="377">K239/H239</f>
        <v>0</v>
      </c>
      <c r="M239" s="157" t="e">
        <f t="shared" si="374"/>
        <v>#DIV/0!</v>
      </c>
      <c r="N239" s="471">
        <f>H239</f>
        <v>160337</v>
      </c>
      <c r="O239" s="471">
        <f t="shared" ref="O239:O248" si="378">H239-N239</f>
        <v>0</v>
      </c>
      <c r="P239" s="125">
        <f t="shared" si="375"/>
        <v>1</v>
      </c>
      <c r="Q239" s="376"/>
      <c r="R239" s="376"/>
      <c r="S239" s="587"/>
      <c r="CG239" s="40"/>
      <c r="CJ239" s="40" t="b">
        <f t="shared" si="360"/>
        <v>1</v>
      </c>
      <c r="CT239" s="185">
        <f t="shared" si="327"/>
        <v>160337</v>
      </c>
      <c r="CU239" s="40" t="b">
        <f t="shared" si="328"/>
        <v>1</v>
      </c>
    </row>
    <row r="240" spans="1:99" s="35" customFormat="1" ht="45" customHeight="1" x14ac:dyDescent="0.35">
      <c r="A240" s="148"/>
      <c r="B240" s="452" t="s">
        <v>19</v>
      </c>
      <c r="C240" s="452"/>
      <c r="D240" s="471"/>
      <c r="E240" s="471"/>
      <c r="F240" s="471"/>
      <c r="G240" s="471">
        <v>8438.7999999999993</v>
      </c>
      <c r="H240" s="471">
        <v>8438.7999999999993</v>
      </c>
      <c r="I240" s="471">
        <v>476.9</v>
      </c>
      <c r="J240" s="172">
        <f t="shared" si="376"/>
        <v>0.06</v>
      </c>
      <c r="K240" s="287">
        <v>476.9</v>
      </c>
      <c r="L240" s="153">
        <f t="shared" si="377"/>
        <v>0.06</v>
      </c>
      <c r="M240" s="153">
        <f t="shared" si="374"/>
        <v>1</v>
      </c>
      <c r="N240" s="471">
        <f>H240</f>
        <v>8438.7999999999993</v>
      </c>
      <c r="O240" s="471">
        <f t="shared" si="378"/>
        <v>0</v>
      </c>
      <c r="P240" s="125">
        <f t="shared" si="375"/>
        <v>1</v>
      </c>
      <c r="Q240" s="376"/>
      <c r="R240" s="376"/>
      <c r="S240" s="587"/>
      <c r="CG240" s="40"/>
      <c r="CJ240" s="40" t="b">
        <f t="shared" si="360"/>
        <v>1</v>
      </c>
      <c r="CT240" s="185">
        <f t="shared" si="327"/>
        <v>8438.7999999999993</v>
      </c>
      <c r="CU240" s="40" t="b">
        <f t="shared" si="328"/>
        <v>1</v>
      </c>
    </row>
    <row r="241" spans="1:99" s="35" customFormat="1" ht="45" customHeight="1" x14ac:dyDescent="0.35">
      <c r="A241" s="148"/>
      <c r="B241" s="452" t="s">
        <v>22</v>
      </c>
      <c r="C241" s="452"/>
      <c r="D241" s="471"/>
      <c r="E241" s="471"/>
      <c r="F241" s="471"/>
      <c r="G241" s="471"/>
      <c r="H241" s="471"/>
      <c r="I241" s="471"/>
      <c r="J241" s="204" t="e">
        <f t="shared" si="376"/>
        <v>#DIV/0!</v>
      </c>
      <c r="K241" s="174"/>
      <c r="L241" s="157" t="e">
        <f t="shared" si="377"/>
        <v>#DIV/0!</v>
      </c>
      <c r="M241" s="157" t="e">
        <f t="shared" si="374"/>
        <v>#DIV/0!</v>
      </c>
      <c r="N241" s="471"/>
      <c r="O241" s="471">
        <f t="shared" si="378"/>
        <v>0</v>
      </c>
      <c r="P241" s="124" t="e">
        <f t="shared" si="375"/>
        <v>#DIV/0!</v>
      </c>
      <c r="Q241" s="376"/>
      <c r="R241" s="376"/>
      <c r="S241" s="587"/>
      <c r="CG241" s="40"/>
      <c r="CJ241" s="40" t="b">
        <f t="shared" si="360"/>
        <v>1</v>
      </c>
      <c r="CT241" s="185">
        <f t="shared" si="327"/>
        <v>0</v>
      </c>
      <c r="CU241" s="40" t="b">
        <f t="shared" si="328"/>
        <v>1</v>
      </c>
    </row>
    <row r="242" spans="1:99" s="35" customFormat="1" ht="45" customHeight="1" x14ac:dyDescent="0.35">
      <c r="A242" s="149"/>
      <c r="B242" s="452" t="s">
        <v>11</v>
      </c>
      <c r="C242" s="452"/>
      <c r="D242" s="471"/>
      <c r="E242" s="471"/>
      <c r="F242" s="471"/>
      <c r="G242" s="471"/>
      <c r="H242" s="283"/>
      <c r="I242" s="471"/>
      <c r="J242" s="132"/>
      <c r="K242" s="471"/>
      <c r="L242" s="124"/>
      <c r="M242" s="124" t="e">
        <f t="shared" si="374"/>
        <v>#DIV/0!</v>
      </c>
      <c r="N242" s="471"/>
      <c r="O242" s="471">
        <f t="shared" si="378"/>
        <v>0</v>
      </c>
      <c r="P242" s="124"/>
      <c r="Q242" s="140"/>
      <c r="R242" s="140"/>
      <c r="S242" s="588"/>
      <c r="CG242" s="40"/>
      <c r="CJ242" s="40" t="b">
        <f t="shared" si="360"/>
        <v>1</v>
      </c>
      <c r="CT242" s="185">
        <f t="shared" si="327"/>
        <v>0</v>
      </c>
      <c r="CU242" s="40" t="b">
        <f t="shared" si="328"/>
        <v>1</v>
      </c>
    </row>
    <row r="243" spans="1:99" s="35" customFormat="1" ht="69.75" x14ac:dyDescent="0.35">
      <c r="A243" s="196" t="s">
        <v>129</v>
      </c>
      <c r="B243" s="417" t="s">
        <v>249</v>
      </c>
      <c r="C243" s="144" t="s">
        <v>17</v>
      </c>
      <c r="D243" s="286">
        <f t="shared" ref="D243:I243" si="379">SUM(D244:D248)</f>
        <v>0</v>
      </c>
      <c r="E243" s="286">
        <f t="shared" si="379"/>
        <v>0</v>
      </c>
      <c r="F243" s="286">
        <f t="shared" si="379"/>
        <v>0</v>
      </c>
      <c r="G243" s="286">
        <f t="shared" si="379"/>
        <v>189.9</v>
      </c>
      <c r="H243" s="286">
        <f t="shared" si="379"/>
        <v>189.9</v>
      </c>
      <c r="I243" s="286">
        <f t="shared" si="379"/>
        <v>50</v>
      </c>
      <c r="J243" s="130">
        <f>I243/H243</f>
        <v>0.26</v>
      </c>
      <c r="K243" s="286">
        <f>SUM(K244:K248)</f>
        <v>0</v>
      </c>
      <c r="L243" s="123">
        <f>K243/H243</f>
        <v>0</v>
      </c>
      <c r="M243" s="123">
        <f t="shared" si="374"/>
        <v>0</v>
      </c>
      <c r="N243" s="286">
        <f>SUM(N244:N248)</f>
        <v>189.9</v>
      </c>
      <c r="O243" s="286">
        <f t="shared" si="378"/>
        <v>0</v>
      </c>
      <c r="P243" s="123">
        <f t="shared" ref="P243:P248" si="380">N243/H243</f>
        <v>1</v>
      </c>
      <c r="Q243" s="286">
        <f t="shared" ref="Q243:Q248" si="381">H243-K243</f>
        <v>189.9</v>
      </c>
      <c r="R243" s="286">
        <f t="shared" ref="R243:R248" si="382">I243-K243</f>
        <v>50</v>
      </c>
      <c r="S243" s="586" t="s">
        <v>250</v>
      </c>
      <c r="CG243" s="40"/>
      <c r="CJ243" s="40" t="b">
        <f t="shared" si="360"/>
        <v>1</v>
      </c>
      <c r="CT243" s="185">
        <f t="shared" si="327"/>
        <v>189.9</v>
      </c>
      <c r="CU243" s="40" t="b">
        <f t="shared" si="328"/>
        <v>1</v>
      </c>
    </row>
    <row r="244" spans="1:99" s="35" customFormat="1" x14ac:dyDescent="0.35">
      <c r="A244" s="148"/>
      <c r="B244" s="452" t="s">
        <v>10</v>
      </c>
      <c r="C244" s="452"/>
      <c r="D244" s="471"/>
      <c r="E244" s="471"/>
      <c r="F244" s="471"/>
      <c r="G244" s="471"/>
      <c r="H244" s="283"/>
      <c r="I244" s="471"/>
      <c r="J244" s="132" t="e">
        <f t="shared" ref="J244:J248" si="383">I244/H244</f>
        <v>#DIV/0!</v>
      </c>
      <c r="K244" s="471"/>
      <c r="L244" s="124" t="e">
        <f t="shared" ref="L244:L248" si="384">K244/H244</f>
        <v>#DIV/0!</v>
      </c>
      <c r="M244" s="124" t="e">
        <f t="shared" si="374"/>
        <v>#DIV/0!</v>
      </c>
      <c r="N244" s="471"/>
      <c r="O244" s="283">
        <f t="shared" si="378"/>
        <v>0</v>
      </c>
      <c r="P244" s="124" t="e">
        <f t="shared" si="380"/>
        <v>#DIV/0!</v>
      </c>
      <c r="Q244" s="471">
        <f t="shared" si="381"/>
        <v>0</v>
      </c>
      <c r="R244" s="283">
        <f t="shared" si="382"/>
        <v>0</v>
      </c>
      <c r="S244" s="587"/>
      <c r="CG244" s="40"/>
      <c r="CJ244" s="40" t="b">
        <f t="shared" si="360"/>
        <v>1</v>
      </c>
      <c r="CT244" s="185">
        <f t="shared" si="327"/>
        <v>0</v>
      </c>
      <c r="CU244" s="40" t="b">
        <f t="shared" si="328"/>
        <v>1</v>
      </c>
    </row>
    <row r="245" spans="1:99" s="35" customFormat="1" x14ac:dyDescent="0.35">
      <c r="A245" s="148"/>
      <c r="B245" s="452" t="s">
        <v>8</v>
      </c>
      <c r="C245" s="452"/>
      <c r="D245" s="471"/>
      <c r="E245" s="471"/>
      <c r="F245" s="471"/>
      <c r="G245" s="471">
        <v>189.9</v>
      </c>
      <c r="H245" s="471">
        <v>189.9</v>
      </c>
      <c r="I245" s="471">
        <v>50</v>
      </c>
      <c r="J245" s="133">
        <f t="shared" si="383"/>
        <v>0.26</v>
      </c>
      <c r="K245" s="471"/>
      <c r="L245" s="125">
        <f t="shared" si="384"/>
        <v>0</v>
      </c>
      <c r="M245" s="125">
        <f t="shared" si="374"/>
        <v>0</v>
      </c>
      <c r="N245" s="471">
        <f>H245</f>
        <v>189.9</v>
      </c>
      <c r="O245" s="471">
        <f t="shared" si="378"/>
        <v>0</v>
      </c>
      <c r="P245" s="125">
        <f t="shared" si="380"/>
        <v>1</v>
      </c>
      <c r="Q245" s="471">
        <f t="shared" si="381"/>
        <v>189.9</v>
      </c>
      <c r="R245" s="471">
        <f t="shared" si="382"/>
        <v>50</v>
      </c>
      <c r="S245" s="587"/>
      <c r="CG245" s="40"/>
      <c r="CJ245" s="40" t="b">
        <f t="shared" si="360"/>
        <v>1</v>
      </c>
      <c r="CT245" s="185">
        <f t="shared" si="327"/>
        <v>189.9</v>
      </c>
      <c r="CU245" s="40" t="b">
        <f t="shared" si="328"/>
        <v>1</v>
      </c>
    </row>
    <row r="246" spans="1:99" s="35" customFormat="1" x14ac:dyDescent="0.35">
      <c r="A246" s="148"/>
      <c r="B246" s="452" t="s">
        <v>19</v>
      </c>
      <c r="C246" s="452"/>
      <c r="D246" s="471"/>
      <c r="E246" s="471"/>
      <c r="F246" s="471"/>
      <c r="G246" s="471"/>
      <c r="H246" s="471"/>
      <c r="I246" s="471"/>
      <c r="J246" s="132" t="e">
        <f t="shared" si="383"/>
        <v>#DIV/0!</v>
      </c>
      <c r="K246" s="471"/>
      <c r="L246" s="124" t="e">
        <f t="shared" si="384"/>
        <v>#DIV/0!</v>
      </c>
      <c r="M246" s="124" t="e">
        <f t="shared" si="374"/>
        <v>#DIV/0!</v>
      </c>
      <c r="N246" s="471"/>
      <c r="O246" s="471">
        <f t="shared" si="378"/>
        <v>0</v>
      </c>
      <c r="P246" s="124" t="e">
        <f t="shared" si="380"/>
        <v>#DIV/0!</v>
      </c>
      <c r="Q246" s="471">
        <f t="shared" si="381"/>
        <v>0</v>
      </c>
      <c r="R246" s="471">
        <f t="shared" si="382"/>
        <v>0</v>
      </c>
      <c r="S246" s="587"/>
      <c r="CG246" s="40"/>
      <c r="CJ246" s="40" t="b">
        <f t="shared" si="360"/>
        <v>1</v>
      </c>
      <c r="CT246" s="185">
        <f t="shared" si="327"/>
        <v>0</v>
      </c>
      <c r="CU246" s="40" t="b">
        <f t="shared" si="328"/>
        <v>1</v>
      </c>
    </row>
    <row r="247" spans="1:99" s="35" customFormat="1" x14ac:dyDescent="0.35">
      <c r="A247" s="148"/>
      <c r="B247" s="452" t="s">
        <v>22</v>
      </c>
      <c r="C247" s="452"/>
      <c r="D247" s="471"/>
      <c r="E247" s="471"/>
      <c r="F247" s="471"/>
      <c r="G247" s="471"/>
      <c r="H247" s="471"/>
      <c r="I247" s="471"/>
      <c r="J247" s="132" t="e">
        <f t="shared" si="383"/>
        <v>#DIV/0!</v>
      </c>
      <c r="K247" s="471"/>
      <c r="L247" s="124" t="e">
        <f t="shared" si="384"/>
        <v>#DIV/0!</v>
      </c>
      <c r="M247" s="124" t="e">
        <f t="shared" si="374"/>
        <v>#DIV/0!</v>
      </c>
      <c r="N247" s="471"/>
      <c r="O247" s="471">
        <f t="shared" si="378"/>
        <v>0</v>
      </c>
      <c r="P247" s="124" t="e">
        <f t="shared" si="380"/>
        <v>#DIV/0!</v>
      </c>
      <c r="Q247" s="471">
        <f t="shared" si="381"/>
        <v>0</v>
      </c>
      <c r="R247" s="471">
        <f t="shared" si="382"/>
        <v>0</v>
      </c>
      <c r="S247" s="587"/>
      <c r="CG247" s="40"/>
      <c r="CJ247" s="40" t="b">
        <f t="shared" si="360"/>
        <v>1</v>
      </c>
      <c r="CT247" s="185">
        <f t="shared" si="327"/>
        <v>0</v>
      </c>
      <c r="CU247" s="40" t="b">
        <f t="shared" si="328"/>
        <v>1</v>
      </c>
    </row>
    <row r="248" spans="1:99" s="35" customFormat="1" x14ac:dyDescent="0.35">
      <c r="A248" s="149"/>
      <c r="B248" s="452" t="s">
        <v>11</v>
      </c>
      <c r="C248" s="452"/>
      <c r="D248" s="471"/>
      <c r="E248" s="471"/>
      <c r="F248" s="471"/>
      <c r="G248" s="471"/>
      <c r="H248" s="283"/>
      <c r="I248" s="471"/>
      <c r="J248" s="132" t="e">
        <f t="shared" si="383"/>
        <v>#DIV/0!</v>
      </c>
      <c r="K248" s="471"/>
      <c r="L248" s="124" t="e">
        <f t="shared" si="384"/>
        <v>#DIV/0!</v>
      </c>
      <c r="M248" s="124" t="e">
        <f t="shared" si="374"/>
        <v>#DIV/0!</v>
      </c>
      <c r="N248" s="471"/>
      <c r="O248" s="283">
        <f t="shared" si="378"/>
        <v>0</v>
      </c>
      <c r="P248" s="124" t="e">
        <f t="shared" si="380"/>
        <v>#DIV/0!</v>
      </c>
      <c r="Q248" s="471">
        <f t="shared" si="381"/>
        <v>0</v>
      </c>
      <c r="R248" s="283">
        <f t="shared" si="382"/>
        <v>0</v>
      </c>
      <c r="S248" s="588"/>
      <c r="CG248" s="40"/>
      <c r="CJ248" s="40" t="b">
        <f t="shared" si="360"/>
        <v>1</v>
      </c>
      <c r="CT248" s="185">
        <f t="shared" si="327"/>
        <v>0</v>
      </c>
      <c r="CU248" s="40" t="b">
        <f t="shared" si="328"/>
        <v>1</v>
      </c>
    </row>
    <row r="249" spans="1:99" s="93" customFormat="1" ht="59.25" customHeight="1" x14ac:dyDescent="0.35">
      <c r="A249" s="128" t="s">
        <v>130</v>
      </c>
      <c r="B249" s="120" t="s">
        <v>437</v>
      </c>
      <c r="C249" s="120" t="s">
        <v>2</v>
      </c>
      <c r="D249" s="288" t="e">
        <f t="shared" ref="D249" si="385">SUM(D250:D254)</f>
        <v>#REF!</v>
      </c>
      <c r="E249" s="288" t="e">
        <f>SUM(E250:E254)</f>
        <v>#REF!</v>
      </c>
      <c r="F249" s="288" t="e">
        <f>SUM(F250:F254)</f>
        <v>#REF!</v>
      </c>
      <c r="G249" s="288">
        <f>SUM(G250:G254)</f>
        <v>1000</v>
      </c>
      <c r="H249" s="288">
        <f t="shared" ref="H249:I249" si="386">SUM(H250:H254)</f>
        <v>1000</v>
      </c>
      <c r="I249" s="288">
        <f t="shared" si="386"/>
        <v>0</v>
      </c>
      <c r="J249" s="402">
        <f>I249/H249</f>
        <v>0</v>
      </c>
      <c r="K249" s="259">
        <f>SUM(K250:K254)</f>
        <v>0</v>
      </c>
      <c r="L249" s="403">
        <f t="shared" ref="L249:L253" si="387">K249/H249</f>
        <v>0</v>
      </c>
      <c r="M249" s="258" t="e">
        <f>K249/I249</f>
        <v>#DIV/0!</v>
      </c>
      <c r="N249" s="288">
        <f t="shared" ref="N249" si="388">SUM(N250:N254)</f>
        <v>1000</v>
      </c>
      <c r="O249" s="288">
        <f>H249-N249</f>
        <v>0</v>
      </c>
      <c r="P249" s="121">
        <f t="shared" ref="P249:P261" si="389">N249/H249</f>
        <v>1</v>
      </c>
      <c r="Q249" s="374"/>
      <c r="R249" s="374"/>
      <c r="S249" s="586" t="s">
        <v>428</v>
      </c>
      <c r="CG249" s="40"/>
      <c r="CJ249" s="40" t="b">
        <f t="shared" ref="CJ249:CJ272" si="390">N249+O249=H249</f>
        <v>1</v>
      </c>
      <c r="CT249" s="185">
        <f t="shared" ref="CT249:CT304" si="391">N249+O249</f>
        <v>1000</v>
      </c>
      <c r="CU249" s="40" t="b">
        <f t="shared" ref="CU249:CU304" si="392">CT249=H249</f>
        <v>1</v>
      </c>
    </row>
    <row r="250" spans="1:99" s="35" customFormat="1" x14ac:dyDescent="0.35">
      <c r="A250" s="148"/>
      <c r="B250" s="452" t="s">
        <v>10</v>
      </c>
      <c r="C250" s="452"/>
      <c r="D250" s="471">
        <f>D274</f>
        <v>0</v>
      </c>
      <c r="E250" s="471">
        <f t="shared" ref="E250:F250" si="393">E274</f>
        <v>0</v>
      </c>
      <c r="F250" s="471">
        <f t="shared" si="393"/>
        <v>0</v>
      </c>
      <c r="G250" s="471"/>
      <c r="H250" s="471"/>
      <c r="I250" s="471"/>
      <c r="J250" s="405" t="e">
        <f t="shared" ref="J250:J253" si="394">I250/H250</f>
        <v>#DIV/0!</v>
      </c>
      <c r="K250" s="174"/>
      <c r="L250" s="157" t="e">
        <f t="shared" si="387"/>
        <v>#DIV/0!</v>
      </c>
      <c r="M250" s="157" t="e">
        <f t="shared" ref="M250:M253" si="395">K250/I250</f>
        <v>#DIV/0!</v>
      </c>
      <c r="N250" s="471"/>
      <c r="O250" s="471">
        <f>H250-N250</f>
        <v>0</v>
      </c>
      <c r="P250" s="157" t="e">
        <f t="shared" si="389"/>
        <v>#DIV/0!</v>
      </c>
      <c r="Q250" s="376"/>
      <c r="R250" s="376"/>
      <c r="S250" s="587"/>
      <c r="CG250" s="40"/>
      <c r="CJ250" s="40" t="b">
        <f t="shared" si="390"/>
        <v>1</v>
      </c>
      <c r="CT250" s="185">
        <f t="shared" si="391"/>
        <v>0</v>
      </c>
      <c r="CU250" s="40" t="b">
        <f t="shared" si="392"/>
        <v>1</v>
      </c>
    </row>
    <row r="251" spans="1:99" s="35" customFormat="1" x14ac:dyDescent="0.35">
      <c r="A251" s="148"/>
      <c r="B251" s="452" t="s">
        <v>8</v>
      </c>
      <c r="C251" s="452"/>
      <c r="D251" s="471">
        <f t="shared" ref="D251:F251" si="396">D275</f>
        <v>0</v>
      </c>
      <c r="E251" s="471">
        <f t="shared" si="396"/>
        <v>0</v>
      </c>
      <c r="F251" s="471">
        <f t="shared" si="396"/>
        <v>0</v>
      </c>
      <c r="G251" s="471">
        <v>1000</v>
      </c>
      <c r="H251" s="471">
        <v>1000</v>
      </c>
      <c r="I251" s="471"/>
      <c r="J251" s="405">
        <f t="shared" si="394"/>
        <v>0</v>
      </c>
      <c r="K251" s="174"/>
      <c r="L251" s="157">
        <f t="shared" si="387"/>
        <v>0</v>
      </c>
      <c r="M251" s="157" t="e">
        <f t="shared" si="395"/>
        <v>#DIV/0!</v>
      </c>
      <c r="N251" s="471">
        <f>H251</f>
        <v>1000</v>
      </c>
      <c r="O251" s="471">
        <f t="shared" ref="O251:O254" si="397">H251-N251</f>
        <v>0</v>
      </c>
      <c r="P251" s="153">
        <f t="shared" si="389"/>
        <v>1</v>
      </c>
      <c r="Q251" s="376"/>
      <c r="R251" s="376"/>
      <c r="S251" s="587"/>
      <c r="CG251" s="40"/>
      <c r="CJ251" s="40" t="b">
        <f t="shared" si="390"/>
        <v>1</v>
      </c>
      <c r="CT251" s="185">
        <f t="shared" si="391"/>
        <v>1000</v>
      </c>
      <c r="CU251" s="40" t="b">
        <f t="shared" si="392"/>
        <v>1</v>
      </c>
    </row>
    <row r="252" spans="1:99" s="35" customFormat="1" x14ac:dyDescent="0.35">
      <c r="A252" s="148"/>
      <c r="B252" s="452" t="s">
        <v>19</v>
      </c>
      <c r="C252" s="452"/>
      <c r="D252" s="471">
        <f t="shared" ref="D252:F252" si="398">D276</f>
        <v>0</v>
      </c>
      <c r="E252" s="471">
        <f t="shared" si="398"/>
        <v>0</v>
      </c>
      <c r="F252" s="471">
        <f t="shared" si="398"/>
        <v>0</v>
      </c>
      <c r="G252" s="471"/>
      <c r="H252" s="471"/>
      <c r="I252" s="471"/>
      <c r="J252" s="204" t="e">
        <f t="shared" si="394"/>
        <v>#DIV/0!</v>
      </c>
      <c r="K252" s="174"/>
      <c r="L252" s="157" t="e">
        <f t="shared" si="387"/>
        <v>#DIV/0!</v>
      </c>
      <c r="M252" s="157" t="e">
        <f t="shared" si="395"/>
        <v>#DIV/0!</v>
      </c>
      <c r="N252" s="471"/>
      <c r="O252" s="471">
        <f t="shared" si="397"/>
        <v>0</v>
      </c>
      <c r="P252" s="157" t="e">
        <f t="shared" si="389"/>
        <v>#DIV/0!</v>
      </c>
      <c r="Q252" s="376"/>
      <c r="R252" s="376"/>
      <c r="S252" s="587"/>
      <c r="CG252" s="40"/>
      <c r="CJ252" s="40" t="b">
        <f t="shared" si="390"/>
        <v>1</v>
      </c>
      <c r="CT252" s="185">
        <f t="shared" si="391"/>
        <v>0</v>
      </c>
      <c r="CU252" s="40" t="b">
        <f t="shared" si="392"/>
        <v>1</v>
      </c>
    </row>
    <row r="253" spans="1:99" s="35" customFormat="1" x14ac:dyDescent="0.35">
      <c r="A253" s="148"/>
      <c r="B253" s="452" t="s">
        <v>22</v>
      </c>
      <c r="C253" s="452"/>
      <c r="D253" s="471">
        <f t="shared" ref="D253:F253" si="399">D277</f>
        <v>0</v>
      </c>
      <c r="E253" s="471">
        <f t="shared" si="399"/>
        <v>0</v>
      </c>
      <c r="F253" s="471">
        <f t="shared" si="399"/>
        <v>0</v>
      </c>
      <c r="G253" s="471"/>
      <c r="H253" s="471"/>
      <c r="I253" s="471"/>
      <c r="J253" s="204" t="e">
        <f t="shared" si="394"/>
        <v>#DIV/0!</v>
      </c>
      <c r="K253" s="174"/>
      <c r="L253" s="157" t="e">
        <f t="shared" si="387"/>
        <v>#DIV/0!</v>
      </c>
      <c r="M253" s="157" t="e">
        <f t="shared" si="395"/>
        <v>#DIV/0!</v>
      </c>
      <c r="N253" s="471"/>
      <c r="O253" s="471">
        <f t="shared" si="397"/>
        <v>0</v>
      </c>
      <c r="P253" s="157" t="e">
        <f t="shared" si="389"/>
        <v>#DIV/0!</v>
      </c>
      <c r="Q253" s="376"/>
      <c r="R253" s="376"/>
      <c r="S253" s="587"/>
      <c r="CG253" s="40"/>
      <c r="CJ253" s="40" t="b">
        <f t="shared" si="390"/>
        <v>1</v>
      </c>
      <c r="CT253" s="185">
        <f t="shared" si="391"/>
        <v>0</v>
      </c>
      <c r="CU253" s="40" t="b">
        <f t="shared" si="392"/>
        <v>1</v>
      </c>
    </row>
    <row r="254" spans="1:99" s="35" customFormat="1" x14ac:dyDescent="0.35">
      <c r="A254" s="149"/>
      <c r="B254" s="475" t="s">
        <v>11</v>
      </c>
      <c r="C254" s="475"/>
      <c r="D254" s="470" t="e">
        <f>#REF!</f>
        <v>#REF!</v>
      </c>
      <c r="E254" s="470" t="e">
        <f>#REF!</f>
        <v>#REF!</v>
      </c>
      <c r="F254" s="470" t="e">
        <f>#REF!</f>
        <v>#REF!</v>
      </c>
      <c r="G254" s="471"/>
      <c r="H254" s="471"/>
      <c r="I254" s="471"/>
      <c r="J254" s="406"/>
      <c r="K254" s="174"/>
      <c r="L254" s="154"/>
      <c r="M254" s="154"/>
      <c r="N254" s="471"/>
      <c r="O254" s="470">
        <f t="shared" si="397"/>
        <v>0</v>
      </c>
      <c r="P254" s="154" t="e">
        <f t="shared" si="389"/>
        <v>#DIV/0!</v>
      </c>
      <c r="Q254" s="140"/>
      <c r="R254" s="140"/>
      <c r="S254" s="588"/>
      <c r="CG254" s="40"/>
      <c r="CJ254" s="40" t="b">
        <f t="shared" si="390"/>
        <v>1</v>
      </c>
      <c r="CT254" s="185">
        <f t="shared" si="391"/>
        <v>0</v>
      </c>
      <c r="CU254" s="40" t="b">
        <f t="shared" si="392"/>
        <v>1</v>
      </c>
    </row>
    <row r="255" spans="1:99" s="14" customFormat="1" ht="90" x14ac:dyDescent="0.25">
      <c r="A255" s="245" t="s">
        <v>18</v>
      </c>
      <c r="B255" s="47" t="s">
        <v>343</v>
      </c>
      <c r="C255" s="47" t="s">
        <v>9</v>
      </c>
      <c r="D255" s="48" t="e">
        <f>D257+D258+D259+#REF!+D260</f>
        <v>#REF!</v>
      </c>
      <c r="E255" s="48" t="e">
        <f>E257+E258+E259+#REF!+E260</f>
        <v>#REF!</v>
      </c>
      <c r="F255" s="48" t="e">
        <f>F257+F258+F259+#REF!+F260</f>
        <v>#REF!</v>
      </c>
      <c r="G255" s="48">
        <f>SUM(G256:G260)</f>
        <v>269426.59999999998</v>
      </c>
      <c r="H255" s="48">
        <f>SUM(H256:H260)</f>
        <v>269426.59999999998</v>
      </c>
      <c r="I255" s="48">
        <f>SUM(I256:I260)</f>
        <v>0</v>
      </c>
      <c r="J255" s="50">
        <f>I255/H255</f>
        <v>0</v>
      </c>
      <c r="K255" s="48">
        <f>SUM(K256:K260)</f>
        <v>0</v>
      </c>
      <c r="L255" s="51">
        <f>K255/H255</f>
        <v>0</v>
      </c>
      <c r="M255" s="80" t="e">
        <f>K255/I255</f>
        <v>#DIV/0!</v>
      </c>
      <c r="N255" s="289">
        <f>SUM(N256:N260)</f>
        <v>269426.59999999998</v>
      </c>
      <c r="O255" s="289">
        <f>H255-N255</f>
        <v>0</v>
      </c>
      <c r="P255" s="51">
        <f t="shared" si="389"/>
        <v>1</v>
      </c>
      <c r="Q255" s="369"/>
      <c r="R255" s="369"/>
      <c r="S255" s="603" t="s">
        <v>303</v>
      </c>
      <c r="T255" s="13" t="e">
        <f>H255-K255=#REF!</f>
        <v>#REF!</v>
      </c>
      <c r="CG255" s="44"/>
      <c r="CJ255" s="40" t="b">
        <f t="shared" si="390"/>
        <v>1</v>
      </c>
      <c r="CT255" s="271">
        <f t="shared" si="391"/>
        <v>269426.59999999998</v>
      </c>
      <c r="CU255" s="25" t="b">
        <f t="shared" si="392"/>
        <v>1</v>
      </c>
    </row>
    <row r="256" spans="1:99" s="15" customFormat="1" x14ac:dyDescent="0.25">
      <c r="A256" s="61"/>
      <c r="B256" s="62" t="s">
        <v>10</v>
      </c>
      <c r="C256" s="52"/>
      <c r="D256" s="24"/>
      <c r="E256" s="24"/>
      <c r="F256" s="24"/>
      <c r="G256" s="284">
        <f>G262</f>
        <v>0</v>
      </c>
      <c r="H256" s="24">
        <f t="shared" ref="H256:K256" si="400">H262</f>
        <v>0</v>
      </c>
      <c r="I256" s="24">
        <f t="shared" si="400"/>
        <v>0</v>
      </c>
      <c r="J256" s="79" t="e">
        <f>I256/H256</f>
        <v>#DIV/0!</v>
      </c>
      <c r="K256" s="24">
        <f t="shared" si="400"/>
        <v>0</v>
      </c>
      <c r="L256" s="81" t="e">
        <f>K256/H256</f>
        <v>#DIV/0!</v>
      </c>
      <c r="M256" s="81" t="e">
        <f>K256/I256</f>
        <v>#DIV/0!</v>
      </c>
      <c r="N256" s="284">
        <f t="shared" ref="N256" si="401">N262</f>
        <v>0</v>
      </c>
      <c r="O256" s="284">
        <f t="shared" ref="O256:O260" si="402">H256-N256</f>
        <v>0</v>
      </c>
      <c r="P256" s="81" t="e">
        <f t="shared" si="389"/>
        <v>#DIV/0!</v>
      </c>
      <c r="Q256" s="384"/>
      <c r="R256" s="384"/>
      <c r="S256" s="604"/>
      <c r="T256" s="13" t="e">
        <f>H256-K256=#REF!</f>
        <v>#REF!</v>
      </c>
      <c r="CG256" s="41"/>
      <c r="CJ256" s="40" t="b">
        <f t="shared" si="390"/>
        <v>1</v>
      </c>
      <c r="CT256" s="271">
        <f t="shared" si="391"/>
        <v>0</v>
      </c>
      <c r="CU256" s="25" t="b">
        <f t="shared" si="392"/>
        <v>1</v>
      </c>
    </row>
    <row r="257" spans="1:99" s="15" customFormat="1" x14ac:dyDescent="0.25">
      <c r="A257" s="61"/>
      <c r="B257" s="62" t="s">
        <v>8</v>
      </c>
      <c r="C257" s="52"/>
      <c r="D257" s="24" t="e">
        <f>D263+#REF!</f>
        <v>#REF!</v>
      </c>
      <c r="E257" s="24" t="e">
        <f>E263+#REF!</f>
        <v>#REF!</v>
      </c>
      <c r="F257" s="24" t="e">
        <f>F263+#REF!</f>
        <v>#REF!</v>
      </c>
      <c r="G257" s="24">
        <f t="shared" ref="G257:I257" si="403">G263</f>
        <v>249407.3</v>
      </c>
      <c r="H257" s="24">
        <f t="shared" si="403"/>
        <v>249407.3</v>
      </c>
      <c r="I257" s="24">
        <f t="shared" si="403"/>
        <v>0</v>
      </c>
      <c r="J257" s="54">
        <f>I257/H257</f>
        <v>0</v>
      </c>
      <c r="K257" s="24">
        <f t="shared" ref="K257" si="404">K263</f>
        <v>0</v>
      </c>
      <c r="L257" s="53">
        <f>K257/H257</f>
        <v>0</v>
      </c>
      <c r="M257" s="81" t="e">
        <f>K257/I257</f>
        <v>#DIV/0!</v>
      </c>
      <c r="N257" s="284">
        <f t="shared" ref="N257" si="405">N263</f>
        <v>249407.3</v>
      </c>
      <c r="O257" s="284">
        <f t="shared" si="402"/>
        <v>0</v>
      </c>
      <c r="P257" s="53">
        <f t="shared" si="389"/>
        <v>1</v>
      </c>
      <c r="Q257" s="376"/>
      <c r="R257" s="376"/>
      <c r="S257" s="604"/>
      <c r="T257" s="13" t="e">
        <f>H257-K257=#REF!</f>
        <v>#REF!</v>
      </c>
      <c r="CG257" s="41"/>
      <c r="CJ257" s="40" t="b">
        <f t="shared" si="390"/>
        <v>1</v>
      </c>
      <c r="CT257" s="271">
        <f t="shared" si="391"/>
        <v>249407.3</v>
      </c>
      <c r="CU257" s="25" t="b">
        <f t="shared" si="392"/>
        <v>1</v>
      </c>
    </row>
    <row r="258" spans="1:99" s="15" customFormat="1" x14ac:dyDescent="0.25">
      <c r="A258" s="61"/>
      <c r="B258" s="62" t="s">
        <v>19</v>
      </c>
      <c r="C258" s="52"/>
      <c r="D258" s="24"/>
      <c r="E258" s="24"/>
      <c r="F258" s="24"/>
      <c r="G258" s="24">
        <f t="shared" ref="G258:H258" si="406">G264</f>
        <v>13126.7</v>
      </c>
      <c r="H258" s="24">
        <f t="shared" si="406"/>
        <v>13126.7</v>
      </c>
      <c r="I258" s="24">
        <f>I264</f>
        <v>0</v>
      </c>
      <c r="J258" s="54">
        <f t="shared" ref="J258:J266" si="407">I258/H258</f>
        <v>0</v>
      </c>
      <c r="K258" s="284">
        <f>K264</f>
        <v>0</v>
      </c>
      <c r="L258" s="53">
        <f t="shared" ref="L258:L266" si="408">K258/H258</f>
        <v>0</v>
      </c>
      <c r="M258" s="81" t="e">
        <f t="shared" ref="M258:M278" si="409">K258/I258</f>
        <v>#DIV/0!</v>
      </c>
      <c r="N258" s="284">
        <f t="shared" ref="N258" si="410">N264</f>
        <v>13126.7</v>
      </c>
      <c r="O258" s="284">
        <f t="shared" si="402"/>
        <v>0</v>
      </c>
      <c r="P258" s="53">
        <f t="shared" si="389"/>
        <v>1</v>
      </c>
      <c r="Q258" s="376"/>
      <c r="R258" s="376"/>
      <c r="S258" s="604"/>
      <c r="T258" s="13" t="e">
        <f>H258-K258=#REF!</f>
        <v>#REF!</v>
      </c>
      <c r="CG258" s="41"/>
      <c r="CJ258" s="40" t="b">
        <f t="shared" si="390"/>
        <v>1</v>
      </c>
      <c r="CT258" s="271">
        <f t="shared" si="391"/>
        <v>13126.7</v>
      </c>
      <c r="CU258" s="25" t="b">
        <f t="shared" si="392"/>
        <v>1</v>
      </c>
    </row>
    <row r="259" spans="1:99" s="15" customFormat="1" x14ac:dyDescent="0.25">
      <c r="A259" s="61"/>
      <c r="B259" s="52" t="s">
        <v>22</v>
      </c>
      <c r="C259" s="52"/>
      <c r="D259" s="24"/>
      <c r="E259" s="24"/>
      <c r="F259" s="24"/>
      <c r="G259" s="24">
        <f t="shared" ref="G259:I259" si="411">G265</f>
        <v>6892.6</v>
      </c>
      <c r="H259" s="24">
        <f t="shared" si="411"/>
        <v>6892.6</v>
      </c>
      <c r="I259" s="24">
        <f t="shared" si="411"/>
        <v>0</v>
      </c>
      <c r="J259" s="54">
        <f t="shared" si="407"/>
        <v>0</v>
      </c>
      <c r="K259" s="24">
        <f t="shared" ref="K259" si="412">K265</f>
        <v>0</v>
      </c>
      <c r="L259" s="53">
        <f t="shared" si="408"/>
        <v>0</v>
      </c>
      <c r="M259" s="81" t="e">
        <f t="shared" si="409"/>
        <v>#DIV/0!</v>
      </c>
      <c r="N259" s="284">
        <f t="shared" ref="N259" si="413">N265</f>
        <v>6892.6</v>
      </c>
      <c r="O259" s="284">
        <f t="shared" si="402"/>
        <v>0</v>
      </c>
      <c r="P259" s="53">
        <f t="shared" si="389"/>
        <v>1</v>
      </c>
      <c r="Q259" s="376"/>
      <c r="R259" s="376"/>
      <c r="S259" s="604"/>
      <c r="T259" s="13" t="e">
        <f>H259-K259=#REF!</f>
        <v>#REF!</v>
      </c>
      <c r="CG259" s="41"/>
      <c r="CJ259" s="40" t="b">
        <f t="shared" si="390"/>
        <v>1</v>
      </c>
      <c r="CT259" s="271">
        <f t="shared" si="391"/>
        <v>6892.6</v>
      </c>
      <c r="CU259" s="25" t="b">
        <f t="shared" si="392"/>
        <v>1</v>
      </c>
    </row>
    <row r="260" spans="1:99" s="15" customFormat="1" x14ac:dyDescent="0.25">
      <c r="A260" s="63"/>
      <c r="B260" s="62" t="s">
        <v>11</v>
      </c>
      <c r="C260" s="52"/>
      <c r="D260" s="24"/>
      <c r="E260" s="24"/>
      <c r="F260" s="24"/>
      <c r="G260" s="24">
        <f t="shared" ref="G260:I260" si="414">G266</f>
        <v>0</v>
      </c>
      <c r="H260" s="24">
        <f t="shared" si="414"/>
        <v>0</v>
      </c>
      <c r="I260" s="24">
        <f t="shared" si="414"/>
        <v>0</v>
      </c>
      <c r="J260" s="79" t="e">
        <f t="shared" si="407"/>
        <v>#DIV/0!</v>
      </c>
      <c r="K260" s="24">
        <f t="shared" ref="K260" si="415">K266</f>
        <v>0</v>
      </c>
      <c r="L260" s="81" t="e">
        <f t="shared" si="408"/>
        <v>#DIV/0!</v>
      </c>
      <c r="M260" s="81" t="e">
        <f t="shared" si="409"/>
        <v>#DIV/0!</v>
      </c>
      <c r="N260" s="284">
        <f t="shared" ref="N260" si="416">N266</f>
        <v>0</v>
      </c>
      <c r="O260" s="284">
        <f t="shared" si="402"/>
        <v>0</v>
      </c>
      <c r="P260" s="81" t="e">
        <f t="shared" si="389"/>
        <v>#DIV/0!</v>
      </c>
      <c r="Q260" s="364"/>
      <c r="R260" s="364"/>
      <c r="S260" s="605"/>
      <c r="T260" s="13" t="e">
        <f>H260-K260=#REF!</f>
        <v>#REF!</v>
      </c>
      <c r="CG260" s="41"/>
      <c r="CJ260" s="40" t="b">
        <f t="shared" si="390"/>
        <v>1</v>
      </c>
      <c r="CT260" s="271">
        <f t="shared" si="391"/>
        <v>0</v>
      </c>
      <c r="CU260" s="25" t="b">
        <f t="shared" si="392"/>
        <v>1</v>
      </c>
    </row>
    <row r="261" spans="1:99" s="42" customFormat="1" ht="69.75" x14ac:dyDescent="0.25">
      <c r="A261" s="128" t="s">
        <v>95</v>
      </c>
      <c r="B261" s="181" t="s">
        <v>195</v>
      </c>
      <c r="C261" s="120" t="s">
        <v>2</v>
      </c>
      <c r="D261" s="45" t="e">
        <f>D263</f>
        <v>#REF!</v>
      </c>
      <c r="E261" s="45">
        <f>E263</f>
        <v>0</v>
      </c>
      <c r="F261" s="45" t="e">
        <f>F263</f>
        <v>#REF!</v>
      </c>
      <c r="G261" s="45">
        <f>SUM(G262:G266)</f>
        <v>269426.59999999998</v>
      </c>
      <c r="H261" s="45">
        <f t="shared" ref="H261:K261" si="417">SUM(H262:H266)</f>
        <v>269426.59999999998</v>
      </c>
      <c r="I261" s="45">
        <f t="shared" si="417"/>
        <v>0</v>
      </c>
      <c r="J261" s="129">
        <f t="shared" si="407"/>
        <v>0</v>
      </c>
      <c r="K261" s="45">
        <f t="shared" si="417"/>
        <v>0</v>
      </c>
      <c r="L261" s="121">
        <f t="shared" si="408"/>
        <v>0</v>
      </c>
      <c r="M261" s="407" t="e">
        <f t="shared" si="409"/>
        <v>#DIV/0!</v>
      </c>
      <c r="N261" s="288">
        <f t="shared" ref="N261" si="418">SUM(N262:N266)</f>
        <v>269426.59999999998</v>
      </c>
      <c r="O261" s="288">
        <f>H261-N261</f>
        <v>0</v>
      </c>
      <c r="P261" s="121">
        <f t="shared" si="389"/>
        <v>1</v>
      </c>
      <c r="Q261" s="374"/>
      <c r="R261" s="374"/>
      <c r="S261" s="586"/>
      <c r="T261" s="42" t="e">
        <f>H261-K261=#REF!</f>
        <v>#REF!</v>
      </c>
      <c r="CJ261" s="40" t="b">
        <f t="shared" si="390"/>
        <v>1</v>
      </c>
      <c r="CT261" s="271">
        <f t="shared" si="391"/>
        <v>269426.59999999998</v>
      </c>
      <c r="CU261" s="25" t="b">
        <f t="shared" si="392"/>
        <v>1</v>
      </c>
    </row>
    <row r="262" spans="1:99" s="40" customFormat="1" x14ac:dyDescent="0.25">
      <c r="A262" s="173"/>
      <c r="B262" s="180" t="s">
        <v>10</v>
      </c>
      <c r="C262" s="20"/>
      <c r="D262" s="16"/>
      <c r="E262" s="16"/>
      <c r="F262" s="16"/>
      <c r="G262" s="256">
        <f>G268</f>
        <v>0</v>
      </c>
      <c r="H262" s="399">
        <f t="shared" ref="H262" si="419">H268</f>
        <v>0</v>
      </c>
      <c r="I262" s="399">
        <f>I268</f>
        <v>0</v>
      </c>
      <c r="J262" s="132" t="e">
        <f t="shared" si="407"/>
        <v>#DIV/0!</v>
      </c>
      <c r="K262" s="399">
        <f>K268</f>
        <v>0</v>
      </c>
      <c r="L262" s="124" t="e">
        <f t="shared" si="408"/>
        <v>#DIV/0!</v>
      </c>
      <c r="M262" s="124" t="e">
        <f>K262/I262</f>
        <v>#DIV/0!</v>
      </c>
      <c r="N262" s="399">
        <f>N268</f>
        <v>0</v>
      </c>
      <c r="O262" s="343">
        <f>H262-N262</f>
        <v>0</v>
      </c>
      <c r="P262" s="124" t="e">
        <f t="shared" ref="P262:P266" si="420">P274</f>
        <v>#DIV/0!</v>
      </c>
      <c r="Q262" s="375"/>
      <c r="R262" s="375"/>
      <c r="S262" s="587"/>
      <c r="T262" s="40" t="e">
        <f>H262-K262=#REF!</f>
        <v>#REF!</v>
      </c>
      <c r="CJ262" s="40" t="b">
        <f t="shared" si="390"/>
        <v>1</v>
      </c>
      <c r="CT262" s="271">
        <f t="shared" si="391"/>
        <v>0</v>
      </c>
      <c r="CU262" s="25" t="b">
        <f t="shared" si="392"/>
        <v>1</v>
      </c>
    </row>
    <row r="263" spans="1:99" s="40" customFormat="1" x14ac:dyDescent="0.25">
      <c r="A263" s="173"/>
      <c r="B263" s="180" t="s">
        <v>8</v>
      </c>
      <c r="C263" s="20"/>
      <c r="D263" s="256" t="e">
        <f>D275+#REF!+#REF!+#REF!</f>
        <v>#REF!</v>
      </c>
      <c r="E263" s="256"/>
      <c r="F263" s="256" t="e">
        <f>F275+#REF!+#REF!+#REF!</f>
        <v>#REF!</v>
      </c>
      <c r="G263" s="399">
        <f t="shared" ref="G263:I263" si="421">G269</f>
        <v>249407.3</v>
      </c>
      <c r="H263" s="399">
        <f t="shared" si="421"/>
        <v>249407.3</v>
      </c>
      <c r="I263" s="399">
        <f t="shared" si="421"/>
        <v>0</v>
      </c>
      <c r="J263" s="133">
        <f t="shared" si="407"/>
        <v>0</v>
      </c>
      <c r="K263" s="399">
        <f t="shared" ref="K263" si="422">K269</f>
        <v>0</v>
      </c>
      <c r="L263" s="125">
        <f t="shared" si="408"/>
        <v>0</v>
      </c>
      <c r="M263" s="124" t="e">
        <f t="shared" si="409"/>
        <v>#DIV/0!</v>
      </c>
      <c r="N263" s="399">
        <f t="shared" ref="N263" si="423">N269</f>
        <v>249407.3</v>
      </c>
      <c r="O263" s="343">
        <f t="shared" ref="O263:O266" si="424">H263-N263</f>
        <v>0</v>
      </c>
      <c r="P263" s="125">
        <f t="shared" si="420"/>
        <v>1</v>
      </c>
      <c r="Q263" s="376"/>
      <c r="R263" s="376"/>
      <c r="S263" s="587"/>
      <c r="T263" s="40" t="e">
        <f>H263-K263=#REF!</f>
        <v>#REF!</v>
      </c>
      <c r="CJ263" s="40" t="b">
        <f t="shared" si="390"/>
        <v>1</v>
      </c>
      <c r="CT263" s="271">
        <f t="shared" si="391"/>
        <v>249407.3</v>
      </c>
      <c r="CU263" s="25" t="b">
        <f t="shared" si="392"/>
        <v>1</v>
      </c>
    </row>
    <row r="264" spans="1:99" s="40" customFormat="1" x14ac:dyDescent="0.25">
      <c r="A264" s="173"/>
      <c r="B264" s="180" t="s">
        <v>19</v>
      </c>
      <c r="C264" s="20"/>
      <c r="D264" s="16"/>
      <c r="E264" s="16"/>
      <c r="F264" s="16"/>
      <c r="G264" s="399">
        <f t="shared" ref="G264:I264" si="425">G270</f>
        <v>13126.7</v>
      </c>
      <c r="H264" s="399">
        <f t="shared" si="425"/>
        <v>13126.7</v>
      </c>
      <c r="I264" s="399">
        <f t="shared" si="425"/>
        <v>0</v>
      </c>
      <c r="J264" s="133">
        <f t="shared" si="407"/>
        <v>0</v>
      </c>
      <c r="K264" s="399">
        <f t="shared" ref="K264" si="426">K270</f>
        <v>0</v>
      </c>
      <c r="L264" s="125">
        <f t="shared" si="408"/>
        <v>0</v>
      </c>
      <c r="M264" s="124" t="e">
        <f t="shared" si="409"/>
        <v>#DIV/0!</v>
      </c>
      <c r="N264" s="399">
        <f t="shared" ref="N264" si="427">N270</f>
        <v>13126.7</v>
      </c>
      <c r="O264" s="343">
        <f t="shared" si="424"/>
        <v>0</v>
      </c>
      <c r="P264" s="125">
        <f t="shared" si="420"/>
        <v>1</v>
      </c>
      <c r="Q264" s="376"/>
      <c r="R264" s="376"/>
      <c r="S264" s="587"/>
      <c r="T264" s="40" t="e">
        <f>H264-K264=#REF!</f>
        <v>#REF!</v>
      </c>
      <c r="CJ264" s="40" t="b">
        <f t="shared" si="390"/>
        <v>1</v>
      </c>
      <c r="CT264" s="271">
        <f t="shared" si="391"/>
        <v>13126.7</v>
      </c>
      <c r="CU264" s="25" t="b">
        <f t="shared" si="392"/>
        <v>1</v>
      </c>
    </row>
    <row r="265" spans="1:99" s="40" customFormat="1" x14ac:dyDescent="0.25">
      <c r="A265" s="173"/>
      <c r="B265" s="255" t="s">
        <v>22</v>
      </c>
      <c r="C265" s="20"/>
      <c r="D265" s="16"/>
      <c r="E265" s="16"/>
      <c r="F265" s="16"/>
      <c r="G265" s="399">
        <f t="shared" ref="G265:I265" si="428">G271</f>
        <v>6892.6</v>
      </c>
      <c r="H265" s="399">
        <f t="shared" si="428"/>
        <v>6892.6</v>
      </c>
      <c r="I265" s="399">
        <f t="shared" si="428"/>
        <v>0</v>
      </c>
      <c r="J265" s="132">
        <f t="shared" si="407"/>
        <v>0</v>
      </c>
      <c r="K265" s="399">
        <f t="shared" ref="K265" si="429">K271</f>
        <v>0</v>
      </c>
      <c r="L265" s="125">
        <f t="shared" si="408"/>
        <v>0</v>
      </c>
      <c r="M265" s="124" t="e">
        <f t="shared" si="409"/>
        <v>#DIV/0!</v>
      </c>
      <c r="N265" s="399">
        <f t="shared" ref="N265" si="430">N271</f>
        <v>6892.6</v>
      </c>
      <c r="O265" s="343">
        <f t="shared" si="424"/>
        <v>0</v>
      </c>
      <c r="P265" s="125">
        <f t="shared" si="420"/>
        <v>1</v>
      </c>
      <c r="Q265" s="376"/>
      <c r="R265" s="376"/>
      <c r="S265" s="587"/>
      <c r="T265" s="40" t="e">
        <f>H265-K265=#REF!</f>
        <v>#REF!</v>
      </c>
      <c r="CJ265" s="40" t="b">
        <f t="shared" si="390"/>
        <v>1</v>
      </c>
      <c r="CT265" s="271">
        <f t="shared" si="391"/>
        <v>6892.6</v>
      </c>
      <c r="CU265" s="25" t="b">
        <f t="shared" si="392"/>
        <v>1</v>
      </c>
    </row>
    <row r="266" spans="1:99" s="40" customFormat="1" x14ac:dyDescent="0.25">
      <c r="A266" s="175"/>
      <c r="B266" s="180" t="s">
        <v>11</v>
      </c>
      <c r="C266" s="20"/>
      <c r="D266" s="16"/>
      <c r="E266" s="16"/>
      <c r="F266" s="16"/>
      <c r="G266" s="399">
        <f t="shared" ref="G266:I266" si="431">G272</f>
        <v>0</v>
      </c>
      <c r="H266" s="399">
        <f t="shared" si="431"/>
        <v>0</v>
      </c>
      <c r="I266" s="399">
        <f t="shared" si="431"/>
        <v>0</v>
      </c>
      <c r="J266" s="132" t="e">
        <f t="shared" si="407"/>
        <v>#DIV/0!</v>
      </c>
      <c r="K266" s="399">
        <f t="shared" ref="K266" si="432">K272</f>
        <v>0</v>
      </c>
      <c r="L266" s="124" t="e">
        <f t="shared" si="408"/>
        <v>#DIV/0!</v>
      </c>
      <c r="M266" s="124" t="e">
        <f t="shared" si="409"/>
        <v>#DIV/0!</v>
      </c>
      <c r="N266" s="399">
        <f t="shared" ref="N266" si="433">N272</f>
        <v>0</v>
      </c>
      <c r="O266" s="343">
        <f t="shared" si="424"/>
        <v>0</v>
      </c>
      <c r="P266" s="124" t="e">
        <f t="shared" si="420"/>
        <v>#DIV/0!</v>
      </c>
      <c r="Q266" s="140"/>
      <c r="R266" s="140"/>
      <c r="S266" s="588"/>
      <c r="T266" s="40" t="e">
        <f>H266-K266=#REF!</f>
        <v>#REF!</v>
      </c>
      <c r="CJ266" s="40" t="b">
        <f t="shared" si="390"/>
        <v>1</v>
      </c>
      <c r="CT266" s="271">
        <f t="shared" si="391"/>
        <v>0</v>
      </c>
      <c r="CU266" s="25" t="b">
        <f t="shared" si="392"/>
        <v>1</v>
      </c>
    </row>
    <row r="267" spans="1:99" s="46" customFormat="1" ht="57" customHeight="1" x14ac:dyDescent="0.25">
      <c r="A267" s="196" t="s">
        <v>96</v>
      </c>
      <c r="B267" s="223" t="s">
        <v>193</v>
      </c>
      <c r="C267" s="144" t="s">
        <v>17</v>
      </c>
      <c r="D267" s="296" t="e">
        <f>D268+D269+D270+D271+#REF!+D272</f>
        <v>#REF!</v>
      </c>
      <c r="E267" s="296" t="e">
        <f>E268+E269+E270+E271+#REF!+E272</f>
        <v>#REF!</v>
      </c>
      <c r="F267" s="296" t="e">
        <f>F268+F269+F270+F271+#REF!+F272</f>
        <v>#REF!</v>
      </c>
      <c r="G267" s="296">
        <f>SUM(G268:G272)</f>
        <v>269426.59999999998</v>
      </c>
      <c r="H267" s="296">
        <f t="shared" ref="H267:I267" si="434">SUM(H268:H272)</f>
        <v>269426.59999999998</v>
      </c>
      <c r="I267" s="296">
        <f t="shared" si="434"/>
        <v>0</v>
      </c>
      <c r="J267" s="197">
        <f>I267/H267</f>
        <v>0</v>
      </c>
      <c r="K267" s="296">
        <f t="shared" ref="K267" si="435">SUM(K268:K272)</f>
        <v>0</v>
      </c>
      <c r="L267" s="155">
        <f>K267/H267</f>
        <v>0</v>
      </c>
      <c r="M267" s="124" t="e">
        <f t="shared" si="409"/>
        <v>#DIV/0!</v>
      </c>
      <c r="N267" s="296">
        <f t="shared" ref="N267" si="436">SUM(N268:N272)</f>
        <v>269426.59999999998</v>
      </c>
      <c r="O267" s="296">
        <f>H267-N267</f>
        <v>0</v>
      </c>
      <c r="P267" s="155">
        <f t="shared" ref="P267:P281" si="437">N267/H267</f>
        <v>1</v>
      </c>
      <c r="Q267" s="386"/>
      <c r="R267" s="386"/>
      <c r="S267" s="586"/>
      <c r="T267" s="40" t="e">
        <f>H267-K267=#REF!</f>
        <v>#REF!</v>
      </c>
      <c r="CJ267" s="40" t="b">
        <f t="shared" si="390"/>
        <v>1</v>
      </c>
      <c r="CT267" s="271">
        <f t="shared" si="391"/>
        <v>269426.59999999998</v>
      </c>
      <c r="CU267" s="25" t="b">
        <f t="shared" si="392"/>
        <v>1</v>
      </c>
    </row>
    <row r="268" spans="1:99" s="250" customFormat="1" x14ac:dyDescent="0.25">
      <c r="A268" s="199"/>
      <c r="B268" s="180" t="s">
        <v>10</v>
      </c>
      <c r="C268" s="452"/>
      <c r="D268" s="448"/>
      <c r="E268" s="448"/>
      <c r="F268" s="448"/>
      <c r="G268" s="448">
        <f>G274</f>
        <v>0</v>
      </c>
      <c r="H268" s="448">
        <f t="shared" ref="H268:I268" si="438">H274</f>
        <v>0</v>
      </c>
      <c r="I268" s="448">
        <f t="shared" si="438"/>
        <v>0</v>
      </c>
      <c r="J268" s="132" t="e">
        <f t="shared" ref="J268" si="439">I268/H268</f>
        <v>#DIV/0!</v>
      </c>
      <c r="K268" s="448">
        <f t="shared" ref="K268:K272" si="440">K274</f>
        <v>0</v>
      </c>
      <c r="L268" s="124" t="e">
        <f t="shared" ref="L268" si="441">K268/H268</f>
        <v>#DIV/0!</v>
      </c>
      <c r="M268" s="124" t="e">
        <f t="shared" si="409"/>
        <v>#DIV/0!</v>
      </c>
      <c r="N268" s="448">
        <f t="shared" ref="N268:N272" si="442">N274</f>
        <v>0</v>
      </c>
      <c r="O268" s="448">
        <f>H268-N268</f>
        <v>0</v>
      </c>
      <c r="P268" s="124" t="e">
        <f t="shared" si="437"/>
        <v>#DIV/0!</v>
      </c>
      <c r="Q268" s="375"/>
      <c r="R268" s="375"/>
      <c r="S268" s="587"/>
      <c r="T268" s="40" t="e">
        <f>H268-K268=#REF!</f>
        <v>#REF!</v>
      </c>
      <c r="CJ268" s="40" t="b">
        <f t="shared" si="390"/>
        <v>1</v>
      </c>
      <c r="CT268" s="271">
        <f t="shared" si="391"/>
        <v>0</v>
      </c>
      <c r="CU268" s="25" t="b">
        <f t="shared" si="392"/>
        <v>1</v>
      </c>
    </row>
    <row r="269" spans="1:99" s="250" customFormat="1" x14ac:dyDescent="0.25">
      <c r="A269" s="199"/>
      <c r="B269" s="180" t="s">
        <v>8</v>
      </c>
      <c r="C269" s="452"/>
      <c r="D269" s="448"/>
      <c r="E269" s="448"/>
      <c r="F269" s="448"/>
      <c r="G269" s="448">
        <f t="shared" ref="G269:I272" si="443">G275</f>
        <v>249407.3</v>
      </c>
      <c r="H269" s="448">
        <f t="shared" si="443"/>
        <v>249407.3</v>
      </c>
      <c r="I269" s="448">
        <f t="shared" si="443"/>
        <v>0</v>
      </c>
      <c r="J269" s="133">
        <f>I269/H269</f>
        <v>0</v>
      </c>
      <c r="K269" s="448">
        <f t="shared" si="440"/>
        <v>0</v>
      </c>
      <c r="L269" s="125">
        <f>K269/H269</f>
        <v>0</v>
      </c>
      <c r="M269" s="124" t="e">
        <f t="shared" si="409"/>
        <v>#DIV/0!</v>
      </c>
      <c r="N269" s="448">
        <f t="shared" si="442"/>
        <v>249407.3</v>
      </c>
      <c r="O269" s="448">
        <f t="shared" ref="O269:O272" si="444">H269-N269</f>
        <v>0</v>
      </c>
      <c r="P269" s="125">
        <f t="shared" si="437"/>
        <v>1</v>
      </c>
      <c r="Q269" s="376"/>
      <c r="R269" s="376"/>
      <c r="S269" s="587"/>
      <c r="T269" s="40" t="e">
        <f>H269-K269=#REF!</f>
        <v>#REF!</v>
      </c>
      <c r="CJ269" s="40" t="b">
        <f t="shared" si="390"/>
        <v>1</v>
      </c>
      <c r="CT269" s="271">
        <f t="shared" si="391"/>
        <v>249407.3</v>
      </c>
      <c r="CU269" s="25" t="b">
        <f t="shared" si="392"/>
        <v>1</v>
      </c>
    </row>
    <row r="270" spans="1:99" s="250" customFormat="1" x14ac:dyDescent="0.25">
      <c r="A270" s="199"/>
      <c r="B270" s="180" t="s">
        <v>19</v>
      </c>
      <c r="C270" s="452"/>
      <c r="D270" s="448"/>
      <c r="E270" s="448"/>
      <c r="F270" s="448"/>
      <c r="G270" s="448">
        <f t="shared" si="443"/>
        <v>13126.7</v>
      </c>
      <c r="H270" s="448">
        <f t="shared" si="443"/>
        <v>13126.7</v>
      </c>
      <c r="I270" s="448">
        <f t="shared" si="443"/>
        <v>0</v>
      </c>
      <c r="J270" s="133">
        <f t="shared" ref="J270:J272" si="445">I270/H270</f>
        <v>0</v>
      </c>
      <c r="K270" s="448">
        <f t="shared" si="440"/>
        <v>0</v>
      </c>
      <c r="L270" s="125">
        <f t="shared" ref="L270:L272" si="446">K270/H270</f>
        <v>0</v>
      </c>
      <c r="M270" s="124" t="e">
        <f t="shared" si="409"/>
        <v>#DIV/0!</v>
      </c>
      <c r="N270" s="448">
        <f t="shared" si="442"/>
        <v>13126.7</v>
      </c>
      <c r="O270" s="448">
        <f t="shared" si="444"/>
        <v>0</v>
      </c>
      <c r="P270" s="125">
        <f t="shared" si="437"/>
        <v>1</v>
      </c>
      <c r="Q270" s="376"/>
      <c r="R270" s="376"/>
      <c r="S270" s="587"/>
      <c r="T270" s="40" t="e">
        <f>H270-K270=#REF!</f>
        <v>#REF!</v>
      </c>
      <c r="CJ270" s="40" t="b">
        <f t="shared" si="390"/>
        <v>1</v>
      </c>
      <c r="CT270" s="271">
        <f t="shared" si="391"/>
        <v>13126.7</v>
      </c>
      <c r="CU270" s="25" t="b">
        <f t="shared" si="392"/>
        <v>1</v>
      </c>
    </row>
    <row r="271" spans="1:99" s="250" customFormat="1" x14ac:dyDescent="0.25">
      <c r="A271" s="199"/>
      <c r="B271" s="452" t="s">
        <v>22</v>
      </c>
      <c r="C271" s="452"/>
      <c r="D271" s="448"/>
      <c r="E271" s="448"/>
      <c r="F271" s="448"/>
      <c r="G271" s="448">
        <f t="shared" si="443"/>
        <v>6892.6</v>
      </c>
      <c r="H271" s="448">
        <f t="shared" si="443"/>
        <v>6892.6</v>
      </c>
      <c r="I271" s="448">
        <f t="shared" si="443"/>
        <v>0</v>
      </c>
      <c r="J271" s="133">
        <f t="shared" si="445"/>
        <v>0</v>
      </c>
      <c r="K271" s="448">
        <f t="shared" si="440"/>
        <v>0</v>
      </c>
      <c r="L271" s="125">
        <f t="shared" si="446"/>
        <v>0</v>
      </c>
      <c r="M271" s="124" t="e">
        <f t="shared" si="409"/>
        <v>#DIV/0!</v>
      </c>
      <c r="N271" s="448">
        <f t="shared" si="442"/>
        <v>6892.6</v>
      </c>
      <c r="O271" s="448">
        <f t="shared" si="444"/>
        <v>0</v>
      </c>
      <c r="P271" s="125">
        <f t="shared" si="437"/>
        <v>1</v>
      </c>
      <c r="Q271" s="376"/>
      <c r="R271" s="376"/>
      <c r="S271" s="587"/>
      <c r="T271" s="40" t="e">
        <f>H271-K271=#REF!</f>
        <v>#REF!</v>
      </c>
      <c r="CJ271" s="40" t="b">
        <f t="shared" si="390"/>
        <v>1</v>
      </c>
      <c r="CT271" s="271">
        <f t="shared" si="391"/>
        <v>6892.6</v>
      </c>
      <c r="CU271" s="25" t="b">
        <f t="shared" si="392"/>
        <v>1</v>
      </c>
    </row>
    <row r="272" spans="1:99" s="250" customFormat="1" x14ac:dyDescent="0.25">
      <c r="A272" s="200"/>
      <c r="B272" s="180" t="s">
        <v>11</v>
      </c>
      <c r="C272" s="452"/>
      <c r="D272" s="448"/>
      <c r="E272" s="448"/>
      <c r="F272" s="448"/>
      <c r="G272" s="448">
        <f t="shared" si="443"/>
        <v>0</v>
      </c>
      <c r="H272" s="448">
        <f t="shared" si="443"/>
        <v>0</v>
      </c>
      <c r="I272" s="448">
        <f t="shared" si="443"/>
        <v>0</v>
      </c>
      <c r="J272" s="132" t="e">
        <f t="shared" si="445"/>
        <v>#DIV/0!</v>
      </c>
      <c r="K272" s="448">
        <f t="shared" si="440"/>
        <v>0</v>
      </c>
      <c r="L272" s="124" t="e">
        <f t="shared" si="446"/>
        <v>#DIV/0!</v>
      </c>
      <c r="M272" s="124" t="e">
        <f t="shared" si="409"/>
        <v>#DIV/0!</v>
      </c>
      <c r="N272" s="448">
        <f t="shared" si="442"/>
        <v>0</v>
      </c>
      <c r="O272" s="448">
        <f t="shared" si="444"/>
        <v>0</v>
      </c>
      <c r="P272" s="124" t="e">
        <f t="shared" si="437"/>
        <v>#DIV/0!</v>
      </c>
      <c r="Q272" s="140"/>
      <c r="R272" s="140"/>
      <c r="S272" s="588"/>
      <c r="T272" s="40" t="e">
        <f>H272-K272=#REF!</f>
        <v>#REF!</v>
      </c>
      <c r="CJ272" s="40" t="b">
        <f t="shared" si="390"/>
        <v>1</v>
      </c>
      <c r="CT272" s="271">
        <f t="shared" si="391"/>
        <v>0</v>
      </c>
      <c r="CU272" s="25" t="b">
        <f t="shared" si="392"/>
        <v>1</v>
      </c>
    </row>
    <row r="273" spans="1:99" s="40" customFormat="1" ht="101.25" customHeight="1" x14ac:dyDescent="0.25">
      <c r="A273" s="196" t="s">
        <v>194</v>
      </c>
      <c r="B273" s="223" t="s">
        <v>438</v>
      </c>
      <c r="C273" s="144"/>
      <c r="D273" s="296" t="e">
        <f>D274+D275+D276+D277+#REF!+D278</f>
        <v>#REF!</v>
      </c>
      <c r="E273" s="296" t="e">
        <f>E274+E275+E276+E277+#REF!+E278</f>
        <v>#REF!</v>
      </c>
      <c r="F273" s="296" t="e">
        <f>F274+F275+F276+F277+#REF!+F278</f>
        <v>#REF!</v>
      </c>
      <c r="G273" s="296">
        <f>SUM(G274:G278)</f>
        <v>269426.59999999998</v>
      </c>
      <c r="H273" s="296">
        <f t="shared" ref="H273:K273" si="447">SUM(H274:H278)</f>
        <v>269426.59999999998</v>
      </c>
      <c r="I273" s="296">
        <f t="shared" si="447"/>
        <v>0</v>
      </c>
      <c r="J273" s="197">
        <f>I273/H273</f>
        <v>0</v>
      </c>
      <c r="K273" s="296">
        <f t="shared" si="447"/>
        <v>0</v>
      </c>
      <c r="L273" s="155">
        <f>K273/H273</f>
        <v>0</v>
      </c>
      <c r="M273" s="124" t="e">
        <f t="shared" si="409"/>
        <v>#DIV/0!</v>
      </c>
      <c r="N273" s="296">
        <f t="shared" ref="N273" si="448">SUM(N274:N278)</f>
        <v>269426.59999999998</v>
      </c>
      <c r="O273" s="296">
        <f>H273-N273</f>
        <v>0</v>
      </c>
      <c r="P273" s="155">
        <f t="shared" si="437"/>
        <v>1</v>
      </c>
      <c r="Q273" s="386"/>
      <c r="R273" s="386"/>
      <c r="S273" s="586" t="s">
        <v>380</v>
      </c>
      <c r="T273" s="40" t="e">
        <f>H279-K279=#REF!</f>
        <v>#REF!</v>
      </c>
      <c r="CJ273" s="40" t="b">
        <f t="shared" ref="CJ273:CJ318" si="449">N273+O273=H273</f>
        <v>1</v>
      </c>
      <c r="CT273" s="185">
        <f t="shared" si="391"/>
        <v>269426.59999999998</v>
      </c>
      <c r="CU273" s="40" t="b">
        <f t="shared" si="392"/>
        <v>1</v>
      </c>
    </row>
    <row r="274" spans="1:99" s="250" customFormat="1" ht="31.5" customHeight="1" x14ac:dyDescent="0.25">
      <c r="A274" s="199"/>
      <c r="B274" s="180" t="s">
        <v>10</v>
      </c>
      <c r="C274" s="452"/>
      <c r="D274" s="471"/>
      <c r="E274" s="471"/>
      <c r="F274" s="471"/>
      <c r="G274" s="471"/>
      <c r="H274" s="471"/>
      <c r="I274" s="472"/>
      <c r="J274" s="132"/>
      <c r="K274" s="471"/>
      <c r="L274" s="124"/>
      <c r="M274" s="124"/>
      <c r="N274" s="471"/>
      <c r="O274" s="471">
        <f>H274-N274</f>
        <v>0</v>
      </c>
      <c r="P274" s="124" t="e">
        <f t="shared" si="437"/>
        <v>#DIV/0!</v>
      </c>
      <c r="Q274" s="375"/>
      <c r="R274" s="375"/>
      <c r="S274" s="587"/>
      <c r="T274" s="40" t="e">
        <f>H280-K280=#REF!</f>
        <v>#REF!</v>
      </c>
      <c r="CG274" s="40"/>
      <c r="CJ274" s="40" t="b">
        <f t="shared" si="449"/>
        <v>1</v>
      </c>
      <c r="CL274" s="495" t="s">
        <v>212</v>
      </c>
      <c r="CT274" s="185">
        <f t="shared" si="391"/>
        <v>0</v>
      </c>
      <c r="CU274" s="40" t="b">
        <f t="shared" si="392"/>
        <v>1</v>
      </c>
    </row>
    <row r="275" spans="1:99" s="250" customFormat="1" ht="31.5" customHeight="1" x14ac:dyDescent="0.25">
      <c r="A275" s="199"/>
      <c r="B275" s="180" t="s">
        <v>8</v>
      </c>
      <c r="C275" s="452"/>
      <c r="D275" s="471"/>
      <c r="E275" s="471"/>
      <c r="F275" s="471"/>
      <c r="G275" s="471">
        <v>249407.3</v>
      </c>
      <c r="H275" s="471">
        <v>249407.3</v>
      </c>
      <c r="I275" s="471"/>
      <c r="J275" s="133">
        <f>I275/H275</f>
        <v>0</v>
      </c>
      <c r="K275" s="471"/>
      <c r="L275" s="125">
        <f>K275/H275</f>
        <v>0</v>
      </c>
      <c r="M275" s="124" t="e">
        <f t="shared" si="409"/>
        <v>#DIV/0!</v>
      </c>
      <c r="N275" s="471">
        <f>H275</f>
        <v>249407.3</v>
      </c>
      <c r="O275" s="471">
        <f t="shared" ref="O275:O313" si="450">H275-N275</f>
        <v>0</v>
      </c>
      <c r="P275" s="125">
        <f t="shared" si="437"/>
        <v>1</v>
      </c>
      <c r="Q275" s="376"/>
      <c r="R275" s="376"/>
      <c r="S275" s="587"/>
      <c r="T275" s="40" t="e">
        <f>H281-K281=#REF!</f>
        <v>#REF!</v>
      </c>
      <c r="CG275" s="40"/>
      <c r="CJ275" s="40" t="b">
        <f t="shared" si="449"/>
        <v>1</v>
      </c>
      <c r="CT275" s="185">
        <f t="shared" si="391"/>
        <v>249407.3</v>
      </c>
      <c r="CU275" s="40" t="b">
        <f t="shared" si="392"/>
        <v>1</v>
      </c>
    </row>
    <row r="276" spans="1:99" s="250" customFormat="1" ht="31.5" customHeight="1" x14ac:dyDescent="0.25">
      <c r="A276" s="199"/>
      <c r="B276" s="180" t="s">
        <v>19</v>
      </c>
      <c r="C276" s="452"/>
      <c r="D276" s="471"/>
      <c r="E276" s="471"/>
      <c r="F276" s="471"/>
      <c r="G276" s="471">
        <v>13126.7</v>
      </c>
      <c r="H276" s="471">
        <v>13126.7</v>
      </c>
      <c r="I276" s="471"/>
      <c r="J276" s="133">
        <f t="shared" ref="J276:J278" si="451">I276/H276</f>
        <v>0</v>
      </c>
      <c r="K276" s="471"/>
      <c r="L276" s="125">
        <f t="shared" ref="L276:L278" si="452">K276/H276</f>
        <v>0</v>
      </c>
      <c r="M276" s="124" t="e">
        <f t="shared" si="409"/>
        <v>#DIV/0!</v>
      </c>
      <c r="N276" s="471">
        <f t="shared" ref="N276:N277" si="453">H276</f>
        <v>13126.7</v>
      </c>
      <c r="O276" s="471">
        <f t="shared" si="450"/>
        <v>0</v>
      </c>
      <c r="P276" s="125">
        <f t="shared" si="437"/>
        <v>1</v>
      </c>
      <c r="Q276" s="376"/>
      <c r="R276" s="376"/>
      <c r="S276" s="587"/>
      <c r="T276" s="40" t="e">
        <f>H282-K282=#REF!</f>
        <v>#REF!</v>
      </c>
      <c r="CG276" s="40"/>
      <c r="CJ276" s="40" t="b">
        <f t="shared" si="449"/>
        <v>1</v>
      </c>
      <c r="CT276" s="185">
        <f t="shared" si="391"/>
        <v>13126.7</v>
      </c>
      <c r="CU276" s="40" t="b">
        <f t="shared" si="392"/>
        <v>1</v>
      </c>
    </row>
    <row r="277" spans="1:99" s="250" customFormat="1" ht="31.5" customHeight="1" x14ac:dyDescent="0.25">
      <c r="A277" s="199"/>
      <c r="B277" s="452" t="s">
        <v>22</v>
      </c>
      <c r="C277" s="452"/>
      <c r="D277" s="471"/>
      <c r="E277" s="471"/>
      <c r="F277" s="471"/>
      <c r="G277" s="471">
        <v>6892.6</v>
      </c>
      <c r="H277" s="471">
        <v>6892.6</v>
      </c>
      <c r="I277" s="471"/>
      <c r="J277" s="133">
        <f t="shared" si="451"/>
        <v>0</v>
      </c>
      <c r="K277" s="471"/>
      <c r="L277" s="125">
        <f t="shared" si="452"/>
        <v>0</v>
      </c>
      <c r="M277" s="124" t="e">
        <f t="shared" si="409"/>
        <v>#DIV/0!</v>
      </c>
      <c r="N277" s="471">
        <f t="shared" si="453"/>
        <v>6892.6</v>
      </c>
      <c r="O277" s="471">
        <f t="shared" si="450"/>
        <v>0</v>
      </c>
      <c r="P277" s="125">
        <f t="shared" si="437"/>
        <v>1</v>
      </c>
      <c r="Q277" s="376"/>
      <c r="R277" s="376"/>
      <c r="S277" s="587"/>
      <c r="T277" s="40" t="e">
        <f>H283-K283=#REF!</f>
        <v>#REF!</v>
      </c>
      <c r="CG277" s="40"/>
      <c r="CJ277" s="40" t="b">
        <f t="shared" si="449"/>
        <v>1</v>
      </c>
      <c r="CT277" s="185">
        <f t="shared" si="391"/>
        <v>6892.6</v>
      </c>
      <c r="CU277" s="40" t="b">
        <f t="shared" si="392"/>
        <v>1</v>
      </c>
    </row>
    <row r="278" spans="1:99" s="250" customFormat="1" ht="31.5" customHeight="1" collapsed="1" x14ac:dyDescent="0.25">
      <c r="A278" s="200"/>
      <c r="B278" s="180" t="s">
        <v>11</v>
      </c>
      <c r="C278" s="452"/>
      <c r="D278" s="471"/>
      <c r="E278" s="471"/>
      <c r="F278" s="471"/>
      <c r="G278" s="471"/>
      <c r="H278" s="471"/>
      <c r="I278" s="472"/>
      <c r="J278" s="132" t="e">
        <f t="shared" si="451"/>
        <v>#DIV/0!</v>
      </c>
      <c r="K278" s="471"/>
      <c r="L278" s="124" t="e">
        <f t="shared" si="452"/>
        <v>#DIV/0!</v>
      </c>
      <c r="M278" s="124" t="e">
        <f t="shared" si="409"/>
        <v>#DIV/0!</v>
      </c>
      <c r="N278" s="471"/>
      <c r="O278" s="471">
        <f t="shared" si="450"/>
        <v>0</v>
      </c>
      <c r="P278" s="124" t="e">
        <f t="shared" si="437"/>
        <v>#DIV/0!</v>
      </c>
      <c r="Q278" s="140"/>
      <c r="R278" s="140"/>
      <c r="S278" s="588"/>
      <c r="T278" s="40" t="e">
        <f>H284-K284=#REF!</f>
        <v>#REF!</v>
      </c>
      <c r="CG278" s="40"/>
      <c r="CJ278" s="40" t="b">
        <f t="shared" si="449"/>
        <v>1</v>
      </c>
      <c r="CT278" s="185">
        <f t="shared" si="391"/>
        <v>0</v>
      </c>
      <c r="CU278" s="40" t="b">
        <f t="shared" si="392"/>
        <v>1</v>
      </c>
    </row>
    <row r="279" spans="1:99" s="404" customFormat="1" ht="114" customHeight="1" x14ac:dyDescent="0.25">
      <c r="A279" s="617" t="s">
        <v>131</v>
      </c>
      <c r="B279" s="47" t="s">
        <v>311</v>
      </c>
      <c r="C279" s="47" t="s">
        <v>9</v>
      </c>
      <c r="D279" s="289">
        <f t="shared" ref="D279:F279" si="454">SUM(D280:D281)</f>
        <v>0</v>
      </c>
      <c r="E279" s="289">
        <f t="shared" si="454"/>
        <v>0</v>
      </c>
      <c r="F279" s="289">
        <f t="shared" si="454"/>
        <v>0</v>
      </c>
      <c r="G279" s="289">
        <f>SUM(G280:G282)</f>
        <v>8659.2999999999993</v>
      </c>
      <c r="H279" s="289">
        <f t="shared" ref="H279:K279" si="455">SUM(H280:H282)</f>
        <v>8659.2999999999993</v>
      </c>
      <c r="I279" s="289">
        <f t="shared" si="455"/>
        <v>850</v>
      </c>
      <c r="J279" s="77">
        <f>I279/H279</f>
        <v>0.1</v>
      </c>
      <c r="K279" s="289">
        <f t="shared" si="455"/>
        <v>833.02</v>
      </c>
      <c r="L279" s="51">
        <f>K279/H279</f>
        <v>0.1</v>
      </c>
      <c r="M279" s="50">
        <f>K279/I279</f>
        <v>0.98</v>
      </c>
      <c r="N279" s="289">
        <f>SUM(N280:N281)</f>
        <v>8659.2999999999993</v>
      </c>
      <c r="O279" s="289">
        <f t="shared" si="450"/>
        <v>0</v>
      </c>
      <c r="P279" s="50">
        <f t="shared" si="437"/>
        <v>1</v>
      </c>
      <c r="Q279" s="289">
        <f t="shared" ref="Q279:Q313" si="456">H279-K279</f>
        <v>7826.28</v>
      </c>
      <c r="R279" s="285">
        <f t="shared" ref="R279:R325" si="457">I279-K279</f>
        <v>16.98</v>
      </c>
      <c r="S279" s="586" t="s">
        <v>459</v>
      </c>
      <c r="T279" s="295" t="e">
        <f>#REF!-#REF!=#REF!</f>
        <v>#REF!</v>
      </c>
      <c r="CG279" s="295"/>
      <c r="CJ279" s="40" t="b">
        <f t="shared" si="449"/>
        <v>1</v>
      </c>
      <c r="CT279" s="271">
        <f t="shared" si="391"/>
        <v>8659.2999999999993</v>
      </c>
      <c r="CU279" s="25" t="b">
        <f t="shared" si="392"/>
        <v>1</v>
      </c>
    </row>
    <row r="280" spans="1:99" s="404" customFormat="1" x14ac:dyDescent="0.25">
      <c r="A280" s="618"/>
      <c r="B280" s="52" t="s">
        <v>10</v>
      </c>
      <c r="C280" s="52"/>
      <c r="D280" s="284">
        <f t="shared" ref="D280:I284" si="458">D286+D315</f>
        <v>0</v>
      </c>
      <c r="E280" s="284">
        <f t="shared" si="458"/>
        <v>0</v>
      </c>
      <c r="F280" s="284">
        <f t="shared" si="458"/>
        <v>0</v>
      </c>
      <c r="G280" s="284">
        <f t="shared" si="458"/>
        <v>0</v>
      </c>
      <c r="H280" s="284">
        <f t="shared" si="458"/>
        <v>0</v>
      </c>
      <c r="I280" s="284">
        <f t="shared" si="458"/>
        <v>0</v>
      </c>
      <c r="J280" s="211" t="e">
        <f>I280/H280</f>
        <v>#DIV/0!</v>
      </c>
      <c r="K280" s="284">
        <f>K286+K315</f>
        <v>0</v>
      </c>
      <c r="L280" s="398" t="e">
        <f>K280/H280</f>
        <v>#DIV/0!</v>
      </c>
      <c r="M280" s="398" t="e">
        <f>K280/I280</f>
        <v>#DIV/0!</v>
      </c>
      <c r="N280" s="284">
        <f t="shared" ref="N280:O283" si="459">N286+N315</f>
        <v>0</v>
      </c>
      <c r="O280" s="284">
        <f t="shared" si="459"/>
        <v>0</v>
      </c>
      <c r="P280" s="398" t="e">
        <f t="shared" si="437"/>
        <v>#DIV/0!</v>
      </c>
      <c r="Q280" s="284">
        <f t="shared" si="456"/>
        <v>0</v>
      </c>
      <c r="R280" s="284">
        <f t="shared" si="457"/>
        <v>0</v>
      </c>
      <c r="S280" s="587"/>
      <c r="T280" s="295" t="e">
        <f>#REF!-#REF!=#REF!</f>
        <v>#REF!</v>
      </c>
      <c r="CG280" s="295"/>
      <c r="CJ280" s="40" t="b">
        <f t="shared" si="449"/>
        <v>1</v>
      </c>
      <c r="CT280" s="271">
        <f t="shared" si="391"/>
        <v>0</v>
      </c>
      <c r="CU280" s="25" t="b">
        <f t="shared" si="392"/>
        <v>1</v>
      </c>
    </row>
    <row r="281" spans="1:99" s="404" customFormat="1" x14ac:dyDescent="0.25">
      <c r="A281" s="618"/>
      <c r="B281" s="52" t="s">
        <v>8</v>
      </c>
      <c r="C281" s="52"/>
      <c r="D281" s="284">
        <f t="shared" si="458"/>
        <v>0</v>
      </c>
      <c r="E281" s="284">
        <f t="shared" si="458"/>
        <v>0</v>
      </c>
      <c r="F281" s="284">
        <f t="shared" si="458"/>
        <v>0</v>
      </c>
      <c r="G281" s="284">
        <f t="shared" si="458"/>
        <v>8659.2999999999993</v>
      </c>
      <c r="H281" s="284">
        <f t="shared" si="458"/>
        <v>8659.2999999999993</v>
      </c>
      <c r="I281" s="284">
        <f t="shared" si="458"/>
        <v>850</v>
      </c>
      <c r="J281" s="54">
        <f>I281/H281</f>
        <v>0.1</v>
      </c>
      <c r="K281" s="284">
        <f>K287+K316</f>
        <v>833.02</v>
      </c>
      <c r="L281" s="53">
        <f>K281/H281</f>
        <v>0.1</v>
      </c>
      <c r="M281" s="53">
        <f>K281/I281</f>
        <v>0.98</v>
      </c>
      <c r="N281" s="284">
        <f t="shared" si="459"/>
        <v>8659.2999999999993</v>
      </c>
      <c r="O281" s="284">
        <f t="shared" si="459"/>
        <v>0</v>
      </c>
      <c r="P281" s="53">
        <f t="shared" si="437"/>
        <v>1</v>
      </c>
      <c r="Q281" s="284">
        <f t="shared" si="456"/>
        <v>7826.28</v>
      </c>
      <c r="R281" s="284">
        <f t="shared" si="457"/>
        <v>16.98</v>
      </c>
      <c r="S281" s="587"/>
      <c r="T281" s="295" t="e">
        <f>#REF!-#REF!=#REF!</f>
        <v>#REF!</v>
      </c>
      <c r="CG281" s="295"/>
      <c r="CJ281" s="40" t="b">
        <f t="shared" si="449"/>
        <v>1</v>
      </c>
      <c r="CT281" s="271">
        <f t="shared" si="391"/>
        <v>8659.2999999999993</v>
      </c>
      <c r="CU281" s="25" t="b">
        <f t="shared" si="392"/>
        <v>1</v>
      </c>
    </row>
    <row r="282" spans="1:99" s="404" customFormat="1" x14ac:dyDescent="0.25">
      <c r="A282" s="618"/>
      <c r="B282" s="52" t="s">
        <v>19</v>
      </c>
      <c r="C282" s="52"/>
      <c r="D282" s="284">
        <f t="shared" si="458"/>
        <v>0</v>
      </c>
      <c r="E282" s="284">
        <f t="shared" si="458"/>
        <v>0</v>
      </c>
      <c r="F282" s="284">
        <f t="shared" si="458"/>
        <v>0</v>
      </c>
      <c r="G282" s="284">
        <f t="shared" si="458"/>
        <v>0</v>
      </c>
      <c r="H282" s="284">
        <f t="shared" si="458"/>
        <v>0</v>
      </c>
      <c r="I282" s="284">
        <f t="shared" si="458"/>
        <v>0</v>
      </c>
      <c r="J282" s="211" t="e">
        <f>I282/H282</f>
        <v>#DIV/0!</v>
      </c>
      <c r="K282" s="284">
        <f>K288+K317</f>
        <v>0</v>
      </c>
      <c r="L282" s="398" t="e">
        <f>K282/H282</f>
        <v>#DIV/0!</v>
      </c>
      <c r="M282" s="398" t="e">
        <f>K282/I282</f>
        <v>#DIV/0!</v>
      </c>
      <c r="N282" s="284">
        <f t="shared" si="459"/>
        <v>0</v>
      </c>
      <c r="O282" s="284">
        <f t="shared" si="459"/>
        <v>0</v>
      </c>
      <c r="P282" s="398"/>
      <c r="Q282" s="284">
        <f t="shared" si="456"/>
        <v>0</v>
      </c>
      <c r="R282" s="284">
        <f t="shared" si="457"/>
        <v>0</v>
      </c>
      <c r="S282" s="587"/>
      <c r="T282" s="295" t="e">
        <f>#REF!-#REF!=#REF!</f>
        <v>#REF!</v>
      </c>
      <c r="CG282" s="295"/>
      <c r="CJ282" s="40" t="b">
        <f t="shared" si="449"/>
        <v>1</v>
      </c>
      <c r="CT282" s="271">
        <f t="shared" si="391"/>
        <v>0</v>
      </c>
      <c r="CU282" s="25" t="b">
        <f t="shared" si="392"/>
        <v>1</v>
      </c>
    </row>
    <row r="283" spans="1:99" s="404" customFormat="1" x14ac:dyDescent="0.25">
      <c r="A283" s="618"/>
      <c r="B283" s="52" t="s">
        <v>22</v>
      </c>
      <c r="C283" s="52"/>
      <c r="D283" s="284">
        <f t="shared" si="458"/>
        <v>0</v>
      </c>
      <c r="E283" s="284">
        <f t="shared" si="458"/>
        <v>0</v>
      </c>
      <c r="F283" s="284">
        <f t="shared" si="458"/>
        <v>0</v>
      </c>
      <c r="G283" s="284">
        <f t="shared" si="458"/>
        <v>0</v>
      </c>
      <c r="H283" s="284">
        <f t="shared" si="458"/>
        <v>0</v>
      </c>
      <c r="I283" s="284">
        <f t="shared" si="458"/>
        <v>0</v>
      </c>
      <c r="J283" s="50"/>
      <c r="K283" s="284">
        <f>K289+K318</f>
        <v>0</v>
      </c>
      <c r="L283" s="51"/>
      <c r="M283" s="53"/>
      <c r="N283" s="284">
        <f t="shared" si="459"/>
        <v>0</v>
      </c>
      <c r="O283" s="284">
        <f t="shared" si="459"/>
        <v>0</v>
      </c>
      <c r="P283" s="53"/>
      <c r="Q283" s="284">
        <f t="shared" si="456"/>
        <v>0</v>
      </c>
      <c r="R283" s="284">
        <f t="shared" si="457"/>
        <v>0</v>
      </c>
      <c r="S283" s="587"/>
      <c r="T283" s="295" t="e">
        <f>#REF!-#REF!=#REF!</f>
        <v>#REF!</v>
      </c>
      <c r="CG283" s="295"/>
      <c r="CJ283" s="40" t="b">
        <f t="shared" si="449"/>
        <v>1</v>
      </c>
      <c r="CT283" s="271">
        <f t="shared" si="391"/>
        <v>0</v>
      </c>
      <c r="CU283" s="25" t="b">
        <f t="shared" si="392"/>
        <v>1</v>
      </c>
    </row>
    <row r="284" spans="1:99" s="404" customFormat="1" x14ac:dyDescent="0.25">
      <c r="A284" s="619"/>
      <c r="B284" s="52" t="s">
        <v>11</v>
      </c>
      <c r="C284" s="52"/>
      <c r="D284" s="284">
        <f t="shared" si="458"/>
        <v>0</v>
      </c>
      <c r="E284" s="284">
        <f t="shared" si="458"/>
        <v>0</v>
      </c>
      <c r="F284" s="284">
        <f t="shared" si="458"/>
        <v>0</v>
      </c>
      <c r="G284" s="284">
        <f t="shared" si="458"/>
        <v>0</v>
      </c>
      <c r="H284" s="284">
        <f t="shared" si="458"/>
        <v>0</v>
      </c>
      <c r="I284" s="284">
        <f t="shared" si="458"/>
        <v>0</v>
      </c>
      <c r="J284" s="50"/>
      <c r="K284" s="284">
        <f>K290+K319</f>
        <v>0</v>
      </c>
      <c r="L284" s="50"/>
      <c r="M284" s="53"/>
      <c r="N284" s="284"/>
      <c r="O284" s="284">
        <f t="shared" si="450"/>
        <v>0</v>
      </c>
      <c r="P284" s="53"/>
      <c r="Q284" s="284">
        <f t="shared" si="456"/>
        <v>0</v>
      </c>
      <c r="R284" s="284">
        <f t="shared" si="457"/>
        <v>0</v>
      </c>
      <c r="S284" s="588"/>
      <c r="T284" s="295" t="e">
        <f>#REF!-#REF!=#REF!</f>
        <v>#REF!</v>
      </c>
      <c r="CG284" s="295"/>
      <c r="CJ284" s="40" t="b">
        <f t="shared" si="449"/>
        <v>1</v>
      </c>
      <c r="CT284" s="271">
        <f t="shared" si="391"/>
        <v>0</v>
      </c>
      <c r="CU284" s="25" t="b">
        <f t="shared" si="392"/>
        <v>1</v>
      </c>
    </row>
    <row r="285" spans="1:99" s="250" customFormat="1" ht="46.5" x14ac:dyDescent="0.25">
      <c r="A285" s="128" t="s">
        <v>294</v>
      </c>
      <c r="B285" s="150" t="s">
        <v>89</v>
      </c>
      <c r="C285" s="120" t="s">
        <v>2</v>
      </c>
      <c r="D285" s="288">
        <f t="shared" ref="D285:I285" si="460">SUM(D286:D290)</f>
        <v>0</v>
      </c>
      <c r="E285" s="288">
        <f t="shared" si="460"/>
        <v>0</v>
      </c>
      <c r="F285" s="288">
        <f t="shared" si="460"/>
        <v>0</v>
      </c>
      <c r="G285" s="288">
        <f t="shared" si="460"/>
        <v>634.70000000000005</v>
      </c>
      <c r="H285" s="288">
        <f t="shared" si="460"/>
        <v>634.70000000000005</v>
      </c>
      <c r="I285" s="151">
        <f t="shared" si="460"/>
        <v>0</v>
      </c>
      <c r="J285" s="129">
        <f>I285/H285</f>
        <v>0</v>
      </c>
      <c r="K285" s="288">
        <f>SUM(K286:K290)</f>
        <v>0</v>
      </c>
      <c r="L285" s="121">
        <f>K285/H285</f>
        <v>0</v>
      </c>
      <c r="M285" s="177" t="e">
        <f>K285/I285</f>
        <v>#DIV/0!</v>
      </c>
      <c r="N285" s="288">
        <f t="shared" ref="N285" si="461">SUM(N286:N290)</f>
        <v>634.70000000000005</v>
      </c>
      <c r="O285" s="288">
        <f>H285-N285</f>
        <v>0</v>
      </c>
      <c r="P285" s="121">
        <f t="shared" ref="P285:P325" si="462">N285/H285</f>
        <v>1</v>
      </c>
      <c r="Q285" s="288">
        <f t="shared" si="456"/>
        <v>634.70000000000005</v>
      </c>
      <c r="R285" s="288">
        <f t="shared" si="457"/>
        <v>0</v>
      </c>
      <c r="S285" s="586" t="s">
        <v>385</v>
      </c>
      <c r="T285" s="40" t="b">
        <f t="shared" ref="T285:T290" si="463">H296-K296=Q296</f>
        <v>1</v>
      </c>
      <c r="CG285" s="40"/>
      <c r="CJ285" s="40" t="b">
        <f t="shared" si="449"/>
        <v>1</v>
      </c>
      <c r="CT285" s="185">
        <f t="shared" si="391"/>
        <v>634.70000000000005</v>
      </c>
      <c r="CU285" s="40" t="b">
        <f t="shared" si="392"/>
        <v>1</v>
      </c>
    </row>
    <row r="286" spans="1:99" s="250" customFormat="1" x14ac:dyDescent="0.25">
      <c r="A286" s="148"/>
      <c r="B286" s="475" t="s">
        <v>84</v>
      </c>
      <c r="C286" s="475"/>
      <c r="D286" s="470">
        <f t="shared" ref="D286:F290" si="464">D309</f>
        <v>0</v>
      </c>
      <c r="E286" s="470">
        <f t="shared" si="464"/>
        <v>0</v>
      </c>
      <c r="F286" s="470">
        <f t="shared" si="464"/>
        <v>0</v>
      </c>
      <c r="G286" s="470">
        <f>G292</f>
        <v>0</v>
      </c>
      <c r="H286" s="470">
        <f>H292</f>
        <v>0</v>
      </c>
      <c r="I286" s="470">
        <f>I292</f>
        <v>0</v>
      </c>
      <c r="J286" s="496"/>
      <c r="K286" s="470">
        <f>K292</f>
        <v>0</v>
      </c>
      <c r="L286" s="152"/>
      <c r="M286" s="157"/>
      <c r="N286" s="470">
        <f t="shared" ref="N286:O289" si="465">N292</f>
        <v>0</v>
      </c>
      <c r="O286" s="470">
        <f t="shared" si="465"/>
        <v>0</v>
      </c>
      <c r="P286" s="154" t="e">
        <f t="shared" si="462"/>
        <v>#DIV/0!</v>
      </c>
      <c r="Q286" s="470">
        <f t="shared" si="456"/>
        <v>0</v>
      </c>
      <c r="R286" s="470">
        <f t="shared" si="457"/>
        <v>0</v>
      </c>
      <c r="S286" s="587"/>
      <c r="T286" s="40" t="b">
        <f t="shared" si="463"/>
        <v>1</v>
      </c>
      <c r="CG286" s="40"/>
      <c r="CJ286" s="40" t="b">
        <f t="shared" si="449"/>
        <v>1</v>
      </c>
      <c r="CT286" s="185">
        <f t="shared" si="391"/>
        <v>0</v>
      </c>
      <c r="CU286" s="40" t="b">
        <f t="shared" si="392"/>
        <v>1</v>
      </c>
    </row>
    <row r="287" spans="1:99" s="250" customFormat="1" x14ac:dyDescent="0.25">
      <c r="A287" s="148"/>
      <c r="B287" s="452" t="s">
        <v>8</v>
      </c>
      <c r="C287" s="452"/>
      <c r="D287" s="471">
        <f t="shared" si="464"/>
        <v>0</v>
      </c>
      <c r="E287" s="471">
        <f t="shared" si="464"/>
        <v>0</v>
      </c>
      <c r="F287" s="471">
        <f t="shared" si="464"/>
        <v>0</v>
      </c>
      <c r="G287" s="470">
        <f t="shared" ref="G287:K289" si="466">G293</f>
        <v>634.70000000000005</v>
      </c>
      <c r="H287" s="470">
        <f t="shared" si="466"/>
        <v>634.70000000000005</v>
      </c>
      <c r="I287" s="470">
        <f t="shared" si="466"/>
        <v>0</v>
      </c>
      <c r="J287" s="172">
        <f>I287/H287</f>
        <v>0</v>
      </c>
      <c r="K287" s="470">
        <f t="shared" si="466"/>
        <v>0</v>
      </c>
      <c r="L287" s="153">
        <f>K287/H287</f>
        <v>0</v>
      </c>
      <c r="M287" s="157" t="e">
        <f>K287/I287</f>
        <v>#DIV/0!</v>
      </c>
      <c r="N287" s="470">
        <f t="shared" si="465"/>
        <v>634.70000000000005</v>
      </c>
      <c r="O287" s="470">
        <f t="shared" si="465"/>
        <v>0</v>
      </c>
      <c r="P287" s="153">
        <f t="shared" si="462"/>
        <v>1</v>
      </c>
      <c r="Q287" s="470">
        <f t="shared" si="456"/>
        <v>634.70000000000005</v>
      </c>
      <c r="R287" s="470">
        <f t="shared" si="457"/>
        <v>0</v>
      </c>
      <c r="S287" s="587"/>
      <c r="T287" s="40" t="b">
        <f t="shared" si="463"/>
        <v>1</v>
      </c>
      <c r="CG287" s="40"/>
      <c r="CJ287" s="40" t="b">
        <f t="shared" si="449"/>
        <v>1</v>
      </c>
      <c r="CT287" s="185">
        <f t="shared" si="391"/>
        <v>634.70000000000005</v>
      </c>
      <c r="CU287" s="40" t="b">
        <f t="shared" si="392"/>
        <v>1</v>
      </c>
    </row>
    <row r="288" spans="1:99" s="250" customFormat="1" x14ac:dyDescent="0.25">
      <c r="A288" s="148"/>
      <c r="B288" s="452" t="s">
        <v>19</v>
      </c>
      <c r="C288" s="452"/>
      <c r="D288" s="471">
        <f t="shared" si="464"/>
        <v>0</v>
      </c>
      <c r="E288" s="471">
        <f t="shared" si="464"/>
        <v>0</v>
      </c>
      <c r="F288" s="471">
        <f t="shared" si="464"/>
        <v>0</v>
      </c>
      <c r="G288" s="470">
        <f t="shared" si="466"/>
        <v>0</v>
      </c>
      <c r="H288" s="470">
        <f t="shared" si="466"/>
        <v>0</v>
      </c>
      <c r="I288" s="470">
        <f t="shared" si="466"/>
        <v>0</v>
      </c>
      <c r="J288" s="133"/>
      <c r="K288" s="470">
        <f t="shared" si="466"/>
        <v>0</v>
      </c>
      <c r="L288" s="125"/>
      <c r="M288" s="157"/>
      <c r="N288" s="470">
        <f t="shared" si="465"/>
        <v>0</v>
      </c>
      <c r="O288" s="470">
        <f t="shared" si="465"/>
        <v>0</v>
      </c>
      <c r="P288" s="124" t="e">
        <f t="shared" si="462"/>
        <v>#DIV/0!</v>
      </c>
      <c r="Q288" s="470">
        <f t="shared" si="456"/>
        <v>0</v>
      </c>
      <c r="R288" s="470">
        <f t="shared" si="457"/>
        <v>0</v>
      </c>
      <c r="S288" s="587"/>
      <c r="T288" s="40" t="b">
        <f t="shared" si="463"/>
        <v>1</v>
      </c>
      <c r="CG288" s="40"/>
      <c r="CJ288" s="40" t="b">
        <f t="shared" si="449"/>
        <v>1</v>
      </c>
      <c r="CT288" s="185">
        <f t="shared" si="391"/>
        <v>0</v>
      </c>
      <c r="CU288" s="40" t="b">
        <f t="shared" si="392"/>
        <v>1</v>
      </c>
    </row>
    <row r="289" spans="1:99" s="250" customFormat="1" x14ac:dyDescent="0.25">
      <c r="A289" s="148"/>
      <c r="B289" s="452" t="s">
        <v>22</v>
      </c>
      <c r="C289" s="452"/>
      <c r="D289" s="471">
        <f t="shared" si="464"/>
        <v>0</v>
      </c>
      <c r="E289" s="471">
        <f t="shared" si="464"/>
        <v>0</v>
      </c>
      <c r="F289" s="471">
        <f t="shared" si="464"/>
        <v>0</v>
      </c>
      <c r="G289" s="470">
        <f t="shared" si="466"/>
        <v>0</v>
      </c>
      <c r="H289" s="470">
        <f t="shared" si="466"/>
        <v>0</v>
      </c>
      <c r="I289" s="470">
        <f t="shared" si="466"/>
        <v>0</v>
      </c>
      <c r="J289" s="133"/>
      <c r="K289" s="470">
        <f t="shared" si="466"/>
        <v>0</v>
      </c>
      <c r="L289" s="125"/>
      <c r="M289" s="157"/>
      <c r="N289" s="470">
        <f t="shared" si="465"/>
        <v>0</v>
      </c>
      <c r="O289" s="470">
        <f t="shared" si="465"/>
        <v>0</v>
      </c>
      <c r="P289" s="124" t="e">
        <f t="shared" si="462"/>
        <v>#DIV/0!</v>
      </c>
      <c r="Q289" s="470">
        <f t="shared" si="456"/>
        <v>0</v>
      </c>
      <c r="R289" s="470">
        <f t="shared" si="457"/>
        <v>0</v>
      </c>
      <c r="S289" s="587"/>
      <c r="T289" s="40" t="b">
        <f t="shared" si="463"/>
        <v>1</v>
      </c>
      <c r="CG289" s="40"/>
      <c r="CJ289" s="40" t="b">
        <f t="shared" si="449"/>
        <v>1</v>
      </c>
      <c r="CT289" s="185">
        <f t="shared" si="391"/>
        <v>0</v>
      </c>
      <c r="CU289" s="40" t="b">
        <f t="shared" si="392"/>
        <v>1</v>
      </c>
    </row>
    <row r="290" spans="1:99" s="250" customFormat="1" x14ac:dyDescent="0.25">
      <c r="A290" s="149"/>
      <c r="B290" s="452" t="s">
        <v>11</v>
      </c>
      <c r="C290" s="452"/>
      <c r="D290" s="471">
        <f t="shared" si="464"/>
        <v>0</v>
      </c>
      <c r="E290" s="471">
        <f t="shared" si="464"/>
        <v>0</v>
      </c>
      <c r="F290" s="471">
        <f t="shared" si="464"/>
        <v>0</v>
      </c>
      <c r="G290" s="470"/>
      <c r="H290" s="470"/>
      <c r="I290" s="470"/>
      <c r="J290" s="133"/>
      <c r="K290" s="470"/>
      <c r="L290" s="125"/>
      <c r="M290" s="157"/>
      <c r="N290" s="470"/>
      <c r="O290" s="470"/>
      <c r="P290" s="124" t="e">
        <f t="shared" si="462"/>
        <v>#DIV/0!</v>
      </c>
      <c r="Q290" s="470">
        <f t="shared" si="456"/>
        <v>0</v>
      </c>
      <c r="R290" s="470">
        <f t="shared" si="457"/>
        <v>0</v>
      </c>
      <c r="S290" s="588"/>
      <c r="T290" s="40" t="b">
        <f t="shared" si="463"/>
        <v>1</v>
      </c>
      <c r="CG290" s="40"/>
      <c r="CJ290" s="40" t="b">
        <f t="shared" si="449"/>
        <v>1</v>
      </c>
      <c r="CT290" s="185">
        <f t="shared" si="391"/>
        <v>0</v>
      </c>
      <c r="CU290" s="40" t="b">
        <f t="shared" si="392"/>
        <v>1</v>
      </c>
    </row>
    <row r="291" spans="1:99" s="38" customFormat="1" ht="69.75" customHeight="1" x14ac:dyDescent="0.25">
      <c r="A291" s="196" t="s">
        <v>295</v>
      </c>
      <c r="B291" s="497" t="s">
        <v>296</v>
      </c>
      <c r="C291" s="144" t="s">
        <v>17</v>
      </c>
      <c r="D291" s="296">
        <f t="shared" ref="D291:I291" si="467">SUM(D292:D296)</f>
        <v>0</v>
      </c>
      <c r="E291" s="296">
        <f t="shared" si="467"/>
        <v>0</v>
      </c>
      <c r="F291" s="296">
        <f t="shared" si="467"/>
        <v>0</v>
      </c>
      <c r="G291" s="296">
        <f t="shared" si="467"/>
        <v>1123.0999999999999</v>
      </c>
      <c r="H291" s="296">
        <f t="shared" si="467"/>
        <v>1123.0999999999999</v>
      </c>
      <c r="I291" s="498">
        <f t="shared" si="467"/>
        <v>0</v>
      </c>
      <c r="J291" s="197">
        <f>I291/H291</f>
        <v>0</v>
      </c>
      <c r="K291" s="296">
        <f>SUM(K292:K296)</f>
        <v>0</v>
      </c>
      <c r="L291" s="155">
        <f>K291/H291</f>
        <v>0</v>
      </c>
      <c r="M291" s="157" t="e">
        <f>K291/I291</f>
        <v>#DIV/0!</v>
      </c>
      <c r="N291" s="296">
        <f>SUM(N292:N296)</f>
        <v>1123.0999999999999</v>
      </c>
      <c r="O291" s="296">
        <f t="shared" ref="O291" si="468">H291-N291</f>
        <v>0</v>
      </c>
      <c r="P291" s="155">
        <f t="shared" ref="P291:P295" si="469">N291/H291</f>
        <v>1</v>
      </c>
      <c r="Q291" s="296">
        <f t="shared" si="456"/>
        <v>1123.0999999999999</v>
      </c>
      <c r="R291" s="296">
        <f t="shared" si="457"/>
        <v>0</v>
      </c>
      <c r="S291" s="586"/>
      <c r="T291" s="42" t="e">
        <f>#REF!-#REF!=#REF!</f>
        <v>#REF!</v>
      </c>
      <c r="CG291" s="253"/>
      <c r="CJ291" s="40" t="b">
        <f t="shared" ref="CJ291:CJ295" si="470">N291+O291=H291</f>
        <v>1</v>
      </c>
      <c r="CT291" s="185">
        <f t="shared" si="391"/>
        <v>1123.0999999999999</v>
      </c>
      <c r="CU291" s="40" t="b">
        <f t="shared" si="392"/>
        <v>1</v>
      </c>
    </row>
    <row r="292" spans="1:99" s="32" customFormat="1" x14ac:dyDescent="0.25">
      <c r="A292" s="148"/>
      <c r="B292" s="452" t="s">
        <v>84</v>
      </c>
      <c r="C292" s="452"/>
      <c r="D292" s="471"/>
      <c r="E292" s="471"/>
      <c r="F292" s="296"/>
      <c r="G292" s="471">
        <f t="shared" ref="G292:I295" si="471">G297+G303+G309</f>
        <v>0</v>
      </c>
      <c r="H292" s="471">
        <f t="shared" si="471"/>
        <v>0</v>
      </c>
      <c r="I292" s="471">
        <f t="shared" si="471"/>
        <v>0</v>
      </c>
      <c r="J292" s="132"/>
      <c r="K292" s="471">
        <f>K297+K303+K309</f>
        <v>0</v>
      </c>
      <c r="L292" s="124"/>
      <c r="M292" s="157"/>
      <c r="N292" s="471">
        <f t="shared" ref="N292:O295" si="472">N297+N303+N309</f>
        <v>0</v>
      </c>
      <c r="O292" s="471">
        <f t="shared" si="472"/>
        <v>0</v>
      </c>
      <c r="P292" s="124" t="e">
        <f t="shared" si="469"/>
        <v>#DIV/0!</v>
      </c>
      <c r="Q292" s="471">
        <f t="shared" si="456"/>
        <v>0</v>
      </c>
      <c r="R292" s="283">
        <f t="shared" si="457"/>
        <v>0</v>
      </c>
      <c r="S292" s="587"/>
      <c r="T292" s="253" t="e">
        <f>#REF!-#REF!=#REF!</f>
        <v>#REF!</v>
      </c>
      <c r="CG292" s="253"/>
      <c r="CJ292" s="40" t="b">
        <f t="shared" si="470"/>
        <v>1</v>
      </c>
      <c r="CT292" s="185">
        <f t="shared" si="391"/>
        <v>0</v>
      </c>
      <c r="CU292" s="40" t="b">
        <f t="shared" si="392"/>
        <v>1</v>
      </c>
    </row>
    <row r="293" spans="1:99" s="32" customFormat="1" x14ac:dyDescent="0.25">
      <c r="A293" s="148"/>
      <c r="B293" s="452" t="s">
        <v>8</v>
      </c>
      <c r="C293" s="452"/>
      <c r="D293" s="471"/>
      <c r="E293" s="471"/>
      <c r="F293" s="296">
        <f>SUM(F294:F307)</f>
        <v>0</v>
      </c>
      <c r="G293" s="471">
        <f t="shared" si="471"/>
        <v>634.70000000000005</v>
      </c>
      <c r="H293" s="471">
        <f t="shared" si="471"/>
        <v>634.70000000000005</v>
      </c>
      <c r="I293" s="471">
        <f t="shared" si="471"/>
        <v>0</v>
      </c>
      <c r="J293" s="499">
        <f t="shared" ref="J293" si="473">IF(H293=0,0,I293/H293)</f>
        <v>0</v>
      </c>
      <c r="K293" s="471">
        <f>K298+K304+K310</f>
        <v>0</v>
      </c>
      <c r="L293" s="125">
        <f>K293/H293</f>
        <v>0</v>
      </c>
      <c r="M293" s="157" t="e">
        <f>K293/I293</f>
        <v>#DIV/0!</v>
      </c>
      <c r="N293" s="471">
        <f t="shared" si="472"/>
        <v>634.70000000000005</v>
      </c>
      <c r="O293" s="471">
        <f t="shared" si="472"/>
        <v>0</v>
      </c>
      <c r="P293" s="125">
        <f t="shared" si="469"/>
        <v>1</v>
      </c>
      <c r="Q293" s="500">
        <f t="shared" si="456"/>
        <v>634.70000000000005</v>
      </c>
      <c r="R293" s="500">
        <f t="shared" si="457"/>
        <v>0</v>
      </c>
      <c r="S293" s="587"/>
      <c r="T293" s="253" t="e">
        <f>#REF!-#REF!=#REF!</f>
        <v>#REF!</v>
      </c>
      <c r="CG293" s="253"/>
      <c r="CJ293" s="40" t="b">
        <f t="shared" si="470"/>
        <v>1</v>
      </c>
      <c r="CT293" s="185">
        <f t="shared" si="391"/>
        <v>634.70000000000005</v>
      </c>
      <c r="CU293" s="40" t="b">
        <f t="shared" si="392"/>
        <v>1</v>
      </c>
    </row>
    <row r="294" spans="1:99" s="32" customFormat="1" x14ac:dyDescent="0.25">
      <c r="A294" s="148"/>
      <c r="B294" s="452" t="s">
        <v>19</v>
      </c>
      <c r="C294" s="452"/>
      <c r="D294" s="471"/>
      <c r="E294" s="471"/>
      <c r="F294" s="283"/>
      <c r="G294" s="471">
        <f t="shared" si="471"/>
        <v>0</v>
      </c>
      <c r="H294" s="471">
        <f t="shared" si="471"/>
        <v>0</v>
      </c>
      <c r="I294" s="471">
        <f t="shared" si="471"/>
        <v>0</v>
      </c>
      <c r="J294" s="133"/>
      <c r="K294" s="471">
        <f>K299+K305+K311</f>
        <v>0</v>
      </c>
      <c r="L294" s="125"/>
      <c r="M294" s="157"/>
      <c r="N294" s="471">
        <f t="shared" si="472"/>
        <v>0</v>
      </c>
      <c r="O294" s="471">
        <f t="shared" si="472"/>
        <v>0</v>
      </c>
      <c r="P294" s="124" t="e">
        <f t="shared" si="469"/>
        <v>#DIV/0!</v>
      </c>
      <c r="Q294" s="471">
        <f t="shared" si="456"/>
        <v>0</v>
      </c>
      <c r="R294" s="471">
        <f t="shared" si="457"/>
        <v>0</v>
      </c>
      <c r="S294" s="587"/>
      <c r="T294" s="253" t="e">
        <f>#REF!-#REF!=#REF!</f>
        <v>#REF!</v>
      </c>
      <c r="CG294" s="253"/>
      <c r="CJ294" s="40" t="b">
        <f t="shared" si="470"/>
        <v>1</v>
      </c>
      <c r="CT294" s="185">
        <f t="shared" si="391"/>
        <v>0</v>
      </c>
      <c r="CU294" s="40" t="b">
        <f t="shared" si="392"/>
        <v>1</v>
      </c>
    </row>
    <row r="295" spans="1:99" s="32" customFormat="1" x14ac:dyDescent="0.25">
      <c r="A295" s="148"/>
      <c r="B295" s="475" t="s">
        <v>22</v>
      </c>
      <c r="C295" s="475"/>
      <c r="D295" s="470"/>
      <c r="E295" s="470"/>
      <c r="F295" s="293"/>
      <c r="G295" s="471">
        <f t="shared" si="471"/>
        <v>0</v>
      </c>
      <c r="H295" s="471">
        <f t="shared" si="471"/>
        <v>0</v>
      </c>
      <c r="I295" s="471">
        <f t="shared" si="471"/>
        <v>0</v>
      </c>
      <c r="J295" s="477"/>
      <c r="K295" s="471">
        <f>K300+K306+K312</f>
        <v>0</v>
      </c>
      <c r="L295" s="198"/>
      <c r="M295" s="154"/>
      <c r="N295" s="471">
        <f t="shared" si="472"/>
        <v>0</v>
      </c>
      <c r="O295" s="471">
        <f t="shared" si="472"/>
        <v>0</v>
      </c>
      <c r="P295" s="140" t="e">
        <f t="shared" si="469"/>
        <v>#DIV/0!</v>
      </c>
      <c r="Q295" s="470">
        <f t="shared" si="456"/>
        <v>0</v>
      </c>
      <c r="R295" s="293">
        <f t="shared" si="457"/>
        <v>0</v>
      </c>
      <c r="S295" s="588"/>
      <c r="T295" s="253" t="e">
        <f>#REF!-#REF!=#REF!</f>
        <v>#REF!</v>
      </c>
      <c r="CG295" s="253"/>
      <c r="CJ295" s="40" t="b">
        <f t="shared" si="470"/>
        <v>1</v>
      </c>
      <c r="CT295" s="185">
        <f t="shared" si="391"/>
        <v>0</v>
      </c>
      <c r="CU295" s="40" t="b">
        <f t="shared" si="392"/>
        <v>1</v>
      </c>
    </row>
    <row r="296" spans="1:99" s="38" customFormat="1" ht="93" x14ac:dyDescent="0.25">
      <c r="A296" s="196" t="s">
        <v>297</v>
      </c>
      <c r="B296" s="497" t="s">
        <v>371</v>
      </c>
      <c r="C296" s="144" t="s">
        <v>17</v>
      </c>
      <c r="D296" s="296">
        <f t="shared" ref="D296:I296" si="474">SUM(D297:D301)</f>
        <v>0</v>
      </c>
      <c r="E296" s="296">
        <f t="shared" si="474"/>
        <v>0</v>
      </c>
      <c r="F296" s="296">
        <f t="shared" si="474"/>
        <v>0</v>
      </c>
      <c r="G296" s="296">
        <f t="shared" si="474"/>
        <v>488.4</v>
      </c>
      <c r="H296" s="296">
        <f t="shared" si="474"/>
        <v>488.4</v>
      </c>
      <c r="I296" s="498">
        <f t="shared" si="474"/>
        <v>0</v>
      </c>
      <c r="J296" s="197">
        <f>I296/H296</f>
        <v>0</v>
      </c>
      <c r="K296" s="296">
        <f>SUM(K297:K301)</f>
        <v>0</v>
      </c>
      <c r="L296" s="155">
        <f>K296/H296</f>
        <v>0</v>
      </c>
      <c r="M296" s="157" t="e">
        <f>K296/I296</f>
        <v>#DIV/0!</v>
      </c>
      <c r="N296" s="296">
        <f>SUM(N297:N301)</f>
        <v>488.4</v>
      </c>
      <c r="O296" s="296">
        <f t="shared" si="450"/>
        <v>0</v>
      </c>
      <c r="P296" s="155">
        <f t="shared" si="462"/>
        <v>1</v>
      </c>
      <c r="Q296" s="296">
        <f t="shared" si="456"/>
        <v>488.4</v>
      </c>
      <c r="R296" s="296">
        <f t="shared" si="457"/>
        <v>0</v>
      </c>
      <c r="S296" s="623"/>
      <c r="T296" s="42" t="e">
        <f>#REF!-#REF!=#REF!</f>
        <v>#REF!</v>
      </c>
      <c r="CG296" s="253"/>
      <c r="CJ296" s="40" t="b">
        <f t="shared" si="449"/>
        <v>1</v>
      </c>
      <c r="CT296" s="185">
        <f t="shared" si="391"/>
        <v>488.4</v>
      </c>
      <c r="CU296" s="40" t="b">
        <f t="shared" si="392"/>
        <v>1</v>
      </c>
    </row>
    <row r="297" spans="1:99" s="32" customFormat="1" x14ac:dyDescent="0.25">
      <c r="A297" s="148"/>
      <c r="B297" s="452" t="s">
        <v>84</v>
      </c>
      <c r="C297" s="452"/>
      <c r="D297" s="471"/>
      <c r="E297" s="471"/>
      <c r="F297" s="296"/>
      <c r="G297" s="471"/>
      <c r="H297" s="283"/>
      <c r="I297" s="472"/>
      <c r="J297" s="132"/>
      <c r="K297" s="127"/>
      <c r="L297" s="124"/>
      <c r="M297" s="157"/>
      <c r="N297" s="471"/>
      <c r="O297" s="283">
        <f t="shared" si="450"/>
        <v>0</v>
      </c>
      <c r="P297" s="124" t="e">
        <f t="shared" si="462"/>
        <v>#DIV/0!</v>
      </c>
      <c r="Q297" s="471">
        <f t="shared" si="456"/>
        <v>0</v>
      </c>
      <c r="R297" s="283">
        <f t="shared" si="457"/>
        <v>0</v>
      </c>
      <c r="S297" s="624"/>
      <c r="T297" s="253" t="e">
        <f>#REF!-#REF!=#REF!</f>
        <v>#REF!</v>
      </c>
      <c r="CG297" s="253"/>
      <c r="CJ297" s="40" t="b">
        <f t="shared" si="449"/>
        <v>1</v>
      </c>
      <c r="CT297" s="185">
        <f t="shared" si="391"/>
        <v>0</v>
      </c>
      <c r="CU297" s="40" t="b">
        <f t="shared" si="392"/>
        <v>1</v>
      </c>
    </row>
    <row r="298" spans="1:99" s="32" customFormat="1" x14ac:dyDescent="0.25">
      <c r="A298" s="148"/>
      <c r="B298" s="452" t="s">
        <v>8</v>
      </c>
      <c r="C298" s="452"/>
      <c r="D298" s="471"/>
      <c r="E298" s="471"/>
      <c r="F298" s="296">
        <f>SUM(F299:F309)</f>
        <v>0</v>
      </c>
      <c r="G298" s="500">
        <v>488.4</v>
      </c>
      <c r="H298" s="500">
        <v>488.4</v>
      </c>
      <c r="I298" s="501"/>
      <c r="J298" s="499">
        <f t="shared" ref="J298" si="475">IF(H298=0,0,I298/H298)</f>
        <v>0</v>
      </c>
      <c r="K298" s="501"/>
      <c r="L298" s="125">
        <f>K298/H298</f>
        <v>0</v>
      </c>
      <c r="M298" s="157" t="e">
        <f>K298/I298</f>
        <v>#DIV/0!</v>
      </c>
      <c r="N298" s="471">
        <f>H298</f>
        <v>488.4</v>
      </c>
      <c r="O298" s="471">
        <f t="shared" si="450"/>
        <v>0</v>
      </c>
      <c r="P298" s="125">
        <f t="shared" si="462"/>
        <v>1</v>
      </c>
      <c r="Q298" s="500">
        <f t="shared" si="456"/>
        <v>488.4</v>
      </c>
      <c r="R298" s="500">
        <f t="shared" si="457"/>
        <v>0</v>
      </c>
      <c r="S298" s="624"/>
      <c r="T298" s="253" t="e">
        <f>#REF!-#REF!=#REF!</f>
        <v>#REF!</v>
      </c>
      <c r="CG298" s="253"/>
      <c r="CJ298" s="40" t="b">
        <f t="shared" si="449"/>
        <v>1</v>
      </c>
      <c r="CT298" s="185">
        <f t="shared" si="391"/>
        <v>488.4</v>
      </c>
      <c r="CU298" s="40" t="b">
        <f t="shared" si="392"/>
        <v>1</v>
      </c>
    </row>
    <row r="299" spans="1:99" s="32" customFormat="1" x14ac:dyDescent="0.25">
      <c r="A299" s="148"/>
      <c r="B299" s="452" t="s">
        <v>19</v>
      </c>
      <c r="C299" s="452"/>
      <c r="D299" s="471"/>
      <c r="E299" s="471"/>
      <c r="F299" s="283"/>
      <c r="G299" s="471"/>
      <c r="H299" s="471"/>
      <c r="I299" s="472"/>
      <c r="J299" s="133"/>
      <c r="K299" s="471"/>
      <c r="L299" s="125"/>
      <c r="M299" s="157"/>
      <c r="N299" s="471"/>
      <c r="O299" s="471">
        <f t="shared" si="450"/>
        <v>0</v>
      </c>
      <c r="P299" s="124" t="e">
        <f t="shared" si="462"/>
        <v>#DIV/0!</v>
      </c>
      <c r="Q299" s="471">
        <f t="shared" si="456"/>
        <v>0</v>
      </c>
      <c r="R299" s="471">
        <f t="shared" si="457"/>
        <v>0</v>
      </c>
      <c r="S299" s="624"/>
      <c r="T299" s="253" t="e">
        <f>#REF!-#REF!=#REF!</f>
        <v>#REF!</v>
      </c>
      <c r="CG299" s="253"/>
      <c r="CJ299" s="40" t="b">
        <f t="shared" si="449"/>
        <v>1</v>
      </c>
      <c r="CT299" s="185">
        <f t="shared" si="391"/>
        <v>0</v>
      </c>
      <c r="CU299" s="40" t="b">
        <f t="shared" si="392"/>
        <v>1</v>
      </c>
    </row>
    <row r="300" spans="1:99" s="32" customFormat="1" x14ac:dyDescent="0.25">
      <c r="A300" s="148"/>
      <c r="B300" s="475" t="s">
        <v>22</v>
      </c>
      <c r="C300" s="475"/>
      <c r="D300" s="470"/>
      <c r="E300" s="470"/>
      <c r="F300" s="293"/>
      <c r="G300" s="470"/>
      <c r="H300" s="293"/>
      <c r="I300" s="473"/>
      <c r="J300" s="477"/>
      <c r="K300" s="470"/>
      <c r="L300" s="198"/>
      <c r="M300" s="154"/>
      <c r="N300" s="470"/>
      <c r="O300" s="293">
        <f t="shared" si="450"/>
        <v>0</v>
      </c>
      <c r="P300" s="140" t="e">
        <f t="shared" si="462"/>
        <v>#DIV/0!</v>
      </c>
      <c r="Q300" s="470">
        <f t="shared" si="456"/>
        <v>0</v>
      </c>
      <c r="R300" s="293">
        <f t="shared" si="457"/>
        <v>0</v>
      </c>
      <c r="S300" s="624"/>
      <c r="T300" s="253" t="e">
        <f>#REF!-#REF!=#REF!</f>
        <v>#REF!</v>
      </c>
      <c r="CG300" s="253"/>
      <c r="CJ300" s="40" t="b">
        <f t="shared" si="449"/>
        <v>1</v>
      </c>
      <c r="CT300" s="185">
        <f t="shared" si="391"/>
        <v>0</v>
      </c>
      <c r="CU300" s="40" t="b">
        <f t="shared" si="392"/>
        <v>1</v>
      </c>
    </row>
    <row r="301" spans="1:99" s="32" customFormat="1" x14ac:dyDescent="0.25">
      <c r="A301" s="149"/>
      <c r="B301" s="475" t="s">
        <v>11</v>
      </c>
      <c r="C301" s="475"/>
      <c r="D301" s="470"/>
      <c r="E301" s="470"/>
      <c r="F301" s="293"/>
      <c r="G301" s="470"/>
      <c r="H301" s="293"/>
      <c r="I301" s="473"/>
      <c r="J301" s="477"/>
      <c r="K301" s="470"/>
      <c r="L301" s="198"/>
      <c r="M301" s="154"/>
      <c r="N301" s="470"/>
      <c r="O301" s="293">
        <f t="shared" si="450"/>
        <v>0</v>
      </c>
      <c r="P301" s="140" t="e">
        <f t="shared" si="462"/>
        <v>#DIV/0!</v>
      </c>
      <c r="Q301" s="470">
        <f t="shared" si="456"/>
        <v>0</v>
      </c>
      <c r="R301" s="293">
        <f t="shared" si="457"/>
        <v>0</v>
      </c>
      <c r="S301" s="625"/>
      <c r="T301" s="253" t="e">
        <f>#REF!-#REF!=#REF!</f>
        <v>#REF!</v>
      </c>
      <c r="CG301" s="253"/>
      <c r="CJ301" s="40" t="b">
        <f t="shared" si="449"/>
        <v>1</v>
      </c>
      <c r="CT301" s="185">
        <f t="shared" si="391"/>
        <v>0</v>
      </c>
      <c r="CU301" s="40" t="b">
        <f t="shared" si="392"/>
        <v>1</v>
      </c>
    </row>
    <row r="302" spans="1:99" s="32" customFormat="1" ht="69.75" x14ac:dyDescent="0.25">
      <c r="A302" s="196" t="s">
        <v>298</v>
      </c>
      <c r="B302" s="497" t="s">
        <v>372</v>
      </c>
      <c r="C302" s="144" t="s">
        <v>17</v>
      </c>
      <c r="D302" s="296">
        <f t="shared" ref="D302:I302" si="476">SUM(D303:D307)</f>
        <v>0</v>
      </c>
      <c r="E302" s="296">
        <f t="shared" si="476"/>
        <v>0</v>
      </c>
      <c r="F302" s="296">
        <f t="shared" si="476"/>
        <v>0</v>
      </c>
      <c r="G302" s="296">
        <f t="shared" si="476"/>
        <v>50.9</v>
      </c>
      <c r="H302" s="296">
        <f t="shared" si="476"/>
        <v>50.9</v>
      </c>
      <c r="I302" s="498">
        <f t="shared" si="476"/>
        <v>0</v>
      </c>
      <c r="J302" s="197">
        <f>I302/H302</f>
        <v>0</v>
      </c>
      <c r="K302" s="296">
        <f>SUM(K303:K307)</f>
        <v>0</v>
      </c>
      <c r="L302" s="155">
        <f>K302/H302</f>
        <v>0</v>
      </c>
      <c r="M302" s="157" t="e">
        <f>K302/I302</f>
        <v>#DIV/0!</v>
      </c>
      <c r="N302" s="296">
        <f>SUM(N303:N307)</f>
        <v>50.9</v>
      </c>
      <c r="O302" s="471">
        <f t="shared" si="450"/>
        <v>0</v>
      </c>
      <c r="P302" s="155">
        <f t="shared" si="462"/>
        <v>1</v>
      </c>
      <c r="Q302" s="296">
        <f t="shared" si="456"/>
        <v>50.9</v>
      </c>
      <c r="R302" s="296">
        <f t="shared" si="457"/>
        <v>0</v>
      </c>
      <c r="S302" s="586"/>
      <c r="T302" s="253" t="e">
        <f>#REF!-#REF!=#REF!</f>
        <v>#REF!</v>
      </c>
      <c r="CG302" s="253"/>
      <c r="CJ302" s="40" t="b">
        <f t="shared" si="449"/>
        <v>1</v>
      </c>
      <c r="CT302" s="185">
        <f t="shared" si="391"/>
        <v>50.9</v>
      </c>
      <c r="CU302" s="40" t="b">
        <f t="shared" si="392"/>
        <v>1</v>
      </c>
    </row>
    <row r="303" spans="1:99" s="32" customFormat="1" x14ac:dyDescent="0.25">
      <c r="A303" s="199"/>
      <c r="B303" s="452" t="s">
        <v>84</v>
      </c>
      <c r="C303" s="452"/>
      <c r="D303" s="471"/>
      <c r="E303" s="471"/>
      <c r="F303" s="296"/>
      <c r="G303" s="471"/>
      <c r="H303" s="471"/>
      <c r="I303" s="471"/>
      <c r="J303" s="133"/>
      <c r="K303" s="471"/>
      <c r="L303" s="124"/>
      <c r="M303" s="157" t="e">
        <f>K303/I303</f>
        <v>#DIV/0!</v>
      </c>
      <c r="N303" s="471"/>
      <c r="O303" s="471">
        <f t="shared" si="450"/>
        <v>0</v>
      </c>
      <c r="P303" s="124" t="e">
        <f t="shared" si="462"/>
        <v>#DIV/0!</v>
      </c>
      <c r="Q303" s="471">
        <f t="shared" si="456"/>
        <v>0</v>
      </c>
      <c r="R303" s="471">
        <f t="shared" si="457"/>
        <v>0</v>
      </c>
      <c r="S303" s="587"/>
      <c r="T303" s="253" t="e">
        <f>#REF!-#REF!=#REF!</f>
        <v>#REF!</v>
      </c>
      <c r="CG303" s="253"/>
      <c r="CJ303" s="40" t="b">
        <f t="shared" si="449"/>
        <v>1</v>
      </c>
      <c r="CT303" s="185">
        <f t="shared" si="391"/>
        <v>0</v>
      </c>
      <c r="CU303" s="40" t="b">
        <f t="shared" si="392"/>
        <v>1</v>
      </c>
    </row>
    <row r="304" spans="1:99" s="32" customFormat="1" x14ac:dyDescent="0.25">
      <c r="A304" s="199"/>
      <c r="B304" s="452" t="s">
        <v>8</v>
      </c>
      <c r="C304" s="452"/>
      <c r="D304" s="471"/>
      <c r="E304" s="471"/>
      <c r="F304" s="296">
        <f>SUM(F305:F313)</f>
        <v>0</v>
      </c>
      <c r="G304" s="471">
        <v>50.9</v>
      </c>
      <c r="H304" s="471">
        <v>50.9</v>
      </c>
      <c r="I304" s="471"/>
      <c r="J304" s="133">
        <f>I304/H304</f>
        <v>0</v>
      </c>
      <c r="K304" s="471"/>
      <c r="L304" s="125">
        <f>K304/H304</f>
        <v>0</v>
      </c>
      <c r="M304" s="157" t="e">
        <f>K304/I304</f>
        <v>#DIV/0!</v>
      </c>
      <c r="N304" s="471">
        <f>H304</f>
        <v>50.9</v>
      </c>
      <c r="O304" s="471">
        <f t="shared" si="450"/>
        <v>0</v>
      </c>
      <c r="P304" s="125">
        <f t="shared" si="462"/>
        <v>1</v>
      </c>
      <c r="Q304" s="471">
        <f t="shared" si="456"/>
        <v>50.9</v>
      </c>
      <c r="R304" s="471">
        <f t="shared" si="457"/>
        <v>0</v>
      </c>
      <c r="S304" s="587"/>
      <c r="T304" s="253" t="e">
        <f>#REF!-#REF!=#REF!</f>
        <v>#REF!</v>
      </c>
      <c r="CG304" s="253"/>
      <c r="CJ304" s="40" t="b">
        <f t="shared" si="449"/>
        <v>1</v>
      </c>
      <c r="CT304" s="185">
        <f t="shared" si="391"/>
        <v>50.9</v>
      </c>
      <c r="CU304" s="40" t="b">
        <f t="shared" si="392"/>
        <v>1</v>
      </c>
    </row>
    <row r="305" spans="1:99" s="32" customFormat="1" x14ac:dyDescent="0.25">
      <c r="A305" s="199"/>
      <c r="B305" s="452" t="s">
        <v>19</v>
      </c>
      <c r="C305" s="452"/>
      <c r="D305" s="471"/>
      <c r="E305" s="471"/>
      <c r="F305" s="283"/>
      <c r="G305" s="471"/>
      <c r="H305" s="471"/>
      <c r="I305" s="471"/>
      <c r="J305" s="133"/>
      <c r="K305" s="471"/>
      <c r="L305" s="125"/>
      <c r="M305" s="157"/>
      <c r="N305" s="471"/>
      <c r="O305" s="471">
        <f t="shared" si="450"/>
        <v>0</v>
      </c>
      <c r="P305" s="124" t="e">
        <f t="shared" si="462"/>
        <v>#DIV/0!</v>
      </c>
      <c r="Q305" s="471">
        <f t="shared" si="456"/>
        <v>0</v>
      </c>
      <c r="R305" s="471">
        <f t="shared" si="457"/>
        <v>0</v>
      </c>
      <c r="S305" s="587"/>
      <c r="T305" s="253" t="e">
        <f>#REF!-#REF!=#REF!</f>
        <v>#REF!</v>
      </c>
      <c r="CG305" s="253"/>
      <c r="CJ305" s="40" t="b">
        <f t="shared" si="449"/>
        <v>1</v>
      </c>
      <c r="CT305" s="185">
        <f t="shared" ref="CT305:CT325" si="477">N305+O305</f>
        <v>0</v>
      </c>
      <c r="CU305" s="40" t="b">
        <f t="shared" ref="CU305:CU325" si="478">CT305=H305</f>
        <v>1</v>
      </c>
    </row>
    <row r="306" spans="1:99" s="32" customFormat="1" x14ac:dyDescent="0.25">
      <c r="A306" s="199"/>
      <c r="B306" s="475" t="s">
        <v>22</v>
      </c>
      <c r="C306" s="475"/>
      <c r="D306" s="470"/>
      <c r="E306" s="470"/>
      <c r="F306" s="293"/>
      <c r="G306" s="471"/>
      <c r="H306" s="471"/>
      <c r="I306" s="471"/>
      <c r="J306" s="477"/>
      <c r="K306" s="471"/>
      <c r="L306" s="198"/>
      <c r="M306" s="154"/>
      <c r="N306" s="471"/>
      <c r="O306" s="471">
        <f t="shared" si="450"/>
        <v>0</v>
      </c>
      <c r="P306" s="140" t="e">
        <f t="shared" si="462"/>
        <v>#DIV/0!</v>
      </c>
      <c r="Q306" s="471">
        <f t="shared" si="456"/>
        <v>0</v>
      </c>
      <c r="R306" s="471">
        <f t="shared" si="457"/>
        <v>0</v>
      </c>
      <c r="S306" s="587"/>
      <c r="T306" s="253" t="e">
        <f>#REF!-#REF!=#REF!</f>
        <v>#REF!</v>
      </c>
      <c r="CG306" s="253"/>
      <c r="CJ306" s="40" t="b">
        <f t="shared" si="449"/>
        <v>1</v>
      </c>
      <c r="CT306" s="185">
        <f t="shared" si="477"/>
        <v>0</v>
      </c>
      <c r="CU306" s="40" t="b">
        <f t="shared" si="478"/>
        <v>1</v>
      </c>
    </row>
    <row r="307" spans="1:99" s="32" customFormat="1" x14ac:dyDescent="0.25">
      <c r="A307" s="200"/>
      <c r="B307" s="452" t="s">
        <v>11</v>
      </c>
      <c r="C307" s="452"/>
      <c r="D307" s="471"/>
      <c r="E307" s="471"/>
      <c r="F307" s="283"/>
      <c r="G307" s="471"/>
      <c r="H307" s="471"/>
      <c r="I307" s="471"/>
      <c r="J307" s="133"/>
      <c r="K307" s="471"/>
      <c r="L307" s="125"/>
      <c r="M307" s="157"/>
      <c r="N307" s="471"/>
      <c r="O307" s="471">
        <f t="shared" si="450"/>
        <v>0</v>
      </c>
      <c r="P307" s="124" t="e">
        <f t="shared" si="462"/>
        <v>#DIV/0!</v>
      </c>
      <c r="Q307" s="471">
        <f t="shared" si="456"/>
        <v>0</v>
      </c>
      <c r="R307" s="471">
        <f t="shared" si="457"/>
        <v>0</v>
      </c>
      <c r="S307" s="588"/>
      <c r="T307" s="253" t="e">
        <f>#REF!-#REF!=#REF!</f>
        <v>#REF!</v>
      </c>
      <c r="CG307" s="253"/>
      <c r="CJ307" s="40" t="b">
        <f t="shared" si="449"/>
        <v>1</v>
      </c>
      <c r="CT307" s="185">
        <f t="shared" si="477"/>
        <v>0</v>
      </c>
      <c r="CU307" s="40" t="b">
        <f t="shared" si="478"/>
        <v>1</v>
      </c>
    </row>
    <row r="308" spans="1:99" s="32" customFormat="1" ht="69.75" x14ac:dyDescent="0.25">
      <c r="A308" s="203" t="s">
        <v>299</v>
      </c>
      <c r="B308" s="502" t="s">
        <v>300</v>
      </c>
      <c r="C308" s="156" t="s">
        <v>17</v>
      </c>
      <c r="D308" s="287">
        <f t="shared" ref="D308:I308" si="479">SUM(D309:D313)</f>
        <v>0</v>
      </c>
      <c r="E308" s="287">
        <f t="shared" si="479"/>
        <v>0</v>
      </c>
      <c r="F308" s="287">
        <f t="shared" si="479"/>
        <v>0</v>
      </c>
      <c r="G308" s="287">
        <f t="shared" si="479"/>
        <v>95.4</v>
      </c>
      <c r="H308" s="287">
        <f t="shared" si="479"/>
        <v>95.4</v>
      </c>
      <c r="I308" s="503">
        <f t="shared" si="479"/>
        <v>0</v>
      </c>
      <c r="J308" s="172">
        <f>I308/H308</f>
        <v>0</v>
      </c>
      <c r="K308" s="287">
        <f>SUM(K309:K313)</f>
        <v>0</v>
      </c>
      <c r="L308" s="153">
        <f>K308/H308</f>
        <v>0</v>
      </c>
      <c r="M308" s="157" t="e">
        <f>K308/I308</f>
        <v>#DIV/0!</v>
      </c>
      <c r="N308" s="287">
        <f>SUM(N309:N313)</f>
        <v>95.4</v>
      </c>
      <c r="O308" s="287">
        <f t="shared" si="450"/>
        <v>0</v>
      </c>
      <c r="P308" s="153">
        <f t="shared" si="462"/>
        <v>1</v>
      </c>
      <c r="Q308" s="287">
        <f t="shared" si="456"/>
        <v>95.4</v>
      </c>
      <c r="R308" s="287">
        <f t="shared" si="457"/>
        <v>0</v>
      </c>
      <c r="S308" s="626"/>
      <c r="T308" s="253" t="e">
        <f>#REF!-#REF!=#REF!</f>
        <v>#REF!</v>
      </c>
      <c r="CG308" s="253"/>
      <c r="CJ308" s="253" t="b">
        <f t="shared" si="449"/>
        <v>1</v>
      </c>
      <c r="CT308" s="185">
        <f t="shared" si="477"/>
        <v>95.4</v>
      </c>
      <c r="CU308" s="40" t="b">
        <f t="shared" si="478"/>
        <v>1</v>
      </c>
    </row>
    <row r="309" spans="1:99" s="32" customFormat="1" ht="27" customHeight="1" x14ac:dyDescent="0.25">
      <c r="A309" s="199"/>
      <c r="B309" s="452" t="s">
        <v>84</v>
      </c>
      <c r="C309" s="452"/>
      <c r="D309" s="471"/>
      <c r="E309" s="471"/>
      <c r="F309" s="296"/>
      <c r="G309" s="471"/>
      <c r="H309" s="283"/>
      <c r="I309" s="472"/>
      <c r="J309" s="133"/>
      <c r="K309" s="127"/>
      <c r="L309" s="124"/>
      <c r="M309" s="157" t="e">
        <f>K309/I309</f>
        <v>#DIV/0!</v>
      </c>
      <c r="N309" s="471"/>
      <c r="O309" s="283">
        <f t="shared" si="450"/>
        <v>0</v>
      </c>
      <c r="P309" s="124" t="e">
        <f t="shared" si="462"/>
        <v>#DIV/0!</v>
      </c>
      <c r="Q309" s="471">
        <f t="shared" si="456"/>
        <v>0</v>
      </c>
      <c r="R309" s="283">
        <f t="shared" si="457"/>
        <v>0</v>
      </c>
      <c r="S309" s="627"/>
      <c r="T309" s="253" t="e">
        <f>#REF!-#REF!=#REF!</f>
        <v>#REF!</v>
      </c>
      <c r="CG309" s="253"/>
      <c r="CJ309" s="40" t="b">
        <f t="shared" si="449"/>
        <v>1</v>
      </c>
      <c r="CT309" s="185">
        <f t="shared" si="477"/>
        <v>0</v>
      </c>
      <c r="CU309" s="40" t="b">
        <f t="shared" si="478"/>
        <v>1</v>
      </c>
    </row>
    <row r="310" spans="1:99" s="32" customFormat="1" ht="27" customHeight="1" x14ac:dyDescent="0.25">
      <c r="A310" s="199"/>
      <c r="B310" s="452" t="s">
        <v>8</v>
      </c>
      <c r="C310" s="452"/>
      <c r="D310" s="471"/>
      <c r="E310" s="471"/>
      <c r="F310" s="296">
        <f>SUM(F311:F315)</f>
        <v>0</v>
      </c>
      <c r="G310" s="501">
        <v>95.4</v>
      </c>
      <c r="H310" s="501">
        <v>95.4</v>
      </c>
      <c r="I310" s="501"/>
      <c r="J310" s="133">
        <f>I310/H310</f>
        <v>0</v>
      </c>
      <c r="K310" s="501"/>
      <c r="L310" s="125">
        <f>K310/H310</f>
        <v>0</v>
      </c>
      <c r="M310" s="157" t="e">
        <f>K310/I310</f>
        <v>#DIV/0!</v>
      </c>
      <c r="N310" s="471">
        <f>H310</f>
        <v>95.4</v>
      </c>
      <c r="O310" s="471">
        <f t="shared" si="450"/>
        <v>0</v>
      </c>
      <c r="P310" s="125">
        <f t="shared" si="462"/>
        <v>1</v>
      </c>
      <c r="Q310" s="501">
        <f t="shared" si="456"/>
        <v>95.4</v>
      </c>
      <c r="R310" s="501">
        <f t="shared" si="457"/>
        <v>0</v>
      </c>
      <c r="S310" s="627"/>
      <c r="T310" s="253" t="e">
        <f>#REF!-#REF!=#REF!</f>
        <v>#REF!</v>
      </c>
      <c r="CG310" s="253"/>
      <c r="CJ310" s="40" t="b">
        <f t="shared" si="449"/>
        <v>1</v>
      </c>
      <c r="CT310" s="185">
        <f t="shared" si="477"/>
        <v>95.4</v>
      </c>
      <c r="CU310" s="40" t="b">
        <f t="shared" si="478"/>
        <v>1</v>
      </c>
    </row>
    <row r="311" spans="1:99" s="32" customFormat="1" ht="27" customHeight="1" x14ac:dyDescent="0.25">
      <c r="A311" s="199"/>
      <c r="B311" s="452" t="s">
        <v>19</v>
      </c>
      <c r="C311" s="452"/>
      <c r="D311" s="471"/>
      <c r="E311" s="471"/>
      <c r="F311" s="283"/>
      <c r="G311" s="471"/>
      <c r="H311" s="471"/>
      <c r="I311" s="472"/>
      <c r="J311" s="133"/>
      <c r="K311" s="471"/>
      <c r="L311" s="125"/>
      <c r="M311" s="157"/>
      <c r="N311" s="471"/>
      <c r="O311" s="471">
        <f t="shared" si="450"/>
        <v>0</v>
      </c>
      <c r="P311" s="124" t="e">
        <f t="shared" si="462"/>
        <v>#DIV/0!</v>
      </c>
      <c r="Q311" s="471">
        <f t="shared" si="456"/>
        <v>0</v>
      </c>
      <c r="R311" s="471">
        <f t="shared" si="457"/>
        <v>0</v>
      </c>
      <c r="S311" s="627"/>
      <c r="T311" s="253" t="e">
        <f>#REF!-#REF!=#REF!</f>
        <v>#REF!</v>
      </c>
      <c r="CG311" s="253"/>
      <c r="CJ311" s="40" t="b">
        <f t="shared" si="449"/>
        <v>1</v>
      </c>
      <c r="CT311" s="185">
        <f t="shared" si="477"/>
        <v>0</v>
      </c>
      <c r="CU311" s="40" t="b">
        <f t="shared" si="478"/>
        <v>1</v>
      </c>
    </row>
    <row r="312" spans="1:99" s="32" customFormat="1" ht="27" customHeight="1" x14ac:dyDescent="0.25">
      <c r="A312" s="199"/>
      <c r="B312" s="475" t="s">
        <v>22</v>
      </c>
      <c r="C312" s="475"/>
      <c r="D312" s="470"/>
      <c r="E312" s="470"/>
      <c r="F312" s="293"/>
      <c r="G312" s="470"/>
      <c r="H312" s="293"/>
      <c r="I312" s="473"/>
      <c r="J312" s="477"/>
      <c r="K312" s="470"/>
      <c r="L312" s="198"/>
      <c r="M312" s="154"/>
      <c r="N312" s="470"/>
      <c r="O312" s="293">
        <f t="shared" si="450"/>
        <v>0</v>
      </c>
      <c r="P312" s="140" t="e">
        <f t="shared" si="462"/>
        <v>#DIV/0!</v>
      </c>
      <c r="Q312" s="470">
        <f t="shared" si="456"/>
        <v>0</v>
      </c>
      <c r="R312" s="293">
        <f t="shared" si="457"/>
        <v>0</v>
      </c>
      <c r="S312" s="627"/>
      <c r="T312" s="253" t="e">
        <f>#REF!-#REF!=#REF!</f>
        <v>#REF!</v>
      </c>
      <c r="CG312" s="253"/>
      <c r="CJ312" s="40" t="b">
        <f t="shared" si="449"/>
        <v>1</v>
      </c>
      <c r="CT312" s="185">
        <f t="shared" si="477"/>
        <v>0</v>
      </c>
      <c r="CU312" s="40" t="b">
        <f t="shared" si="478"/>
        <v>1</v>
      </c>
    </row>
    <row r="313" spans="1:99" s="32" customFormat="1" ht="27" customHeight="1" x14ac:dyDescent="0.25">
      <c r="A313" s="200"/>
      <c r="B313" s="452" t="s">
        <v>11</v>
      </c>
      <c r="C313" s="452"/>
      <c r="D313" s="471"/>
      <c r="E313" s="471"/>
      <c r="F313" s="283"/>
      <c r="G313" s="471"/>
      <c r="H313" s="283"/>
      <c r="I313" s="472"/>
      <c r="J313" s="133"/>
      <c r="K313" s="471"/>
      <c r="L313" s="125"/>
      <c r="M313" s="157"/>
      <c r="N313" s="471"/>
      <c r="O313" s="283">
        <f t="shared" si="450"/>
        <v>0</v>
      </c>
      <c r="P313" s="124" t="e">
        <f t="shared" si="462"/>
        <v>#DIV/0!</v>
      </c>
      <c r="Q313" s="471">
        <f t="shared" si="456"/>
        <v>0</v>
      </c>
      <c r="R313" s="283">
        <f t="shared" si="457"/>
        <v>0</v>
      </c>
      <c r="S313" s="628"/>
      <c r="T313" s="253" t="e">
        <f>#REF!-#REF!=#REF!</f>
        <v>#REF!</v>
      </c>
      <c r="CG313" s="253"/>
      <c r="CJ313" s="40" t="b">
        <f t="shared" si="449"/>
        <v>1</v>
      </c>
      <c r="CT313" s="185">
        <f t="shared" si="477"/>
        <v>0</v>
      </c>
      <c r="CU313" s="40" t="b">
        <f t="shared" si="478"/>
        <v>1</v>
      </c>
    </row>
    <row r="314" spans="1:99" s="40" customFormat="1" ht="46.5" outlineLevel="1" x14ac:dyDescent="0.25">
      <c r="A314" s="128" t="s">
        <v>307</v>
      </c>
      <c r="B314" s="150" t="s">
        <v>91</v>
      </c>
      <c r="C314" s="120" t="s">
        <v>2</v>
      </c>
      <c r="D314" s="288">
        <f t="shared" ref="D314:I314" si="480">SUM(D315:D319)</f>
        <v>0</v>
      </c>
      <c r="E314" s="288">
        <f t="shared" si="480"/>
        <v>0</v>
      </c>
      <c r="F314" s="288">
        <f t="shared" si="480"/>
        <v>0</v>
      </c>
      <c r="G314" s="288">
        <f t="shared" si="480"/>
        <v>8024.6</v>
      </c>
      <c r="H314" s="288">
        <f t="shared" si="480"/>
        <v>8024.6</v>
      </c>
      <c r="I314" s="151">
        <f t="shared" si="480"/>
        <v>850</v>
      </c>
      <c r="J314" s="129">
        <f>I314/H314</f>
        <v>0.11</v>
      </c>
      <c r="K314" s="288">
        <f>SUM(K315:K319)</f>
        <v>833.02</v>
      </c>
      <c r="L314" s="121">
        <f>K314/H314</f>
        <v>0.1</v>
      </c>
      <c r="M314" s="121">
        <f t="shared" ref="M314:M323" si="481">K314/I314</f>
        <v>0.98</v>
      </c>
      <c r="N314" s="288">
        <f>SUM(N315:N319)</f>
        <v>8024.6</v>
      </c>
      <c r="O314" s="288">
        <f t="shared" ref="O314:O325" si="482">H314-N314</f>
        <v>0</v>
      </c>
      <c r="P314" s="121">
        <f t="shared" si="462"/>
        <v>1</v>
      </c>
      <c r="Q314" s="288">
        <f t="shared" ref="Q314:Q325" si="483">H314-K314</f>
        <v>7191.58</v>
      </c>
      <c r="R314" s="288">
        <f t="shared" si="457"/>
        <v>16.98</v>
      </c>
      <c r="S314" s="423"/>
      <c r="T314" s="40" t="e">
        <f>#REF!-#REF!=#REF!</f>
        <v>#REF!</v>
      </c>
      <c r="CJ314" s="40" t="b">
        <f t="shared" si="449"/>
        <v>1</v>
      </c>
      <c r="CT314" s="185">
        <f t="shared" si="477"/>
        <v>8024.6</v>
      </c>
      <c r="CU314" s="40" t="b">
        <f t="shared" si="478"/>
        <v>1</v>
      </c>
    </row>
    <row r="315" spans="1:99" s="250" customFormat="1" outlineLevel="1" x14ac:dyDescent="0.25">
      <c r="A315" s="131"/>
      <c r="B315" s="452" t="s">
        <v>84</v>
      </c>
      <c r="C315" s="452"/>
      <c r="D315" s="471"/>
      <c r="E315" s="471"/>
      <c r="F315" s="283"/>
      <c r="G315" s="471">
        <f t="shared" ref="G315:I319" si="484">G321</f>
        <v>0</v>
      </c>
      <c r="H315" s="471">
        <f t="shared" si="484"/>
        <v>0</v>
      </c>
      <c r="I315" s="472">
        <f t="shared" si="484"/>
        <v>0</v>
      </c>
      <c r="J315" s="133"/>
      <c r="K315" s="471">
        <f>K321</f>
        <v>0</v>
      </c>
      <c r="L315" s="125"/>
      <c r="M315" s="125"/>
      <c r="N315" s="471"/>
      <c r="O315" s="471">
        <f t="shared" si="482"/>
        <v>0</v>
      </c>
      <c r="P315" s="124" t="e">
        <f t="shared" si="462"/>
        <v>#DIV/0!</v>
      </c>
      <c r="Q315" s="471">
        <f t="shared" si="483"/>
        <v>0</v>
      </c>
      <c r="R315" s="471">
        <f t="shared" si="457"/>
        <v>0</v>
      </c>
      <c r="S315" s="504"/>
      <c r="T315" s="40" t="e">
        <f>#REF!-#REF!=#REF!</f>
        <v>#REF!</v>
      </c>
      <c r="CJ315" s="40" t="b">
        <f t="shared" si="449"/>
        <v>1</v>
      </c>
      <c r="CT315" s="185">
        <f t="shared" si="477"/>
        <v>0</v>
      </c>
      <c r="CU315" s="40" t="b">
        <f t="shared" si="478"/>
        <v>1</v>
      </c>
    </row>
    <row r="316" spans="1:99" s="250" customFormat="1" outlineLevel="1" x14ac:dyDescent="0.25">
      <c r="A316" s="131"/>
      <c r="B316" s="452" t="s">
        <v>8</v>
      </c>
      <c r="C316" s="452"/>
      <c r="D316" s="471"/>
      <c r="E316" s="471"/>
      <c r="F316" s="283"/>
      <c r="G316" s="471">
        <f t="shared" si="484"/>
        <v>8024.6</v>
      </c>
      <c r="H316" s="471">
        <f t="shared" si="484"/>
        <v>8024.6</v>
      </c>
      <c r="I316" s="471">
        <v>850</v>
      </c>
      <c r="J316" s="133">
        <f>I316/H316</f>
        <v>0.11</v>
      </c>
      <c r="K316" s="471">
        <v>833.02</v>
      </c>
      <c r="L316" s="125">
        <f>K316/H316</f>
        <v>0.1</v>
      </c>
      <c r="M316" s="125">
        <f t="shared" si="481"/>
        <v>0.98</v>
      </c>
      <c r="N316" s="471">
        <f>N322</f>
        <v>8024.6</v>
      </c>
      <c r="O316" s="471">
        <f t="shared" si="482"/>
        <v>0</v>
      </c>
      <c r="P316" s="125">
        <f t="shared" si="462"/>
        <v>1</v>
      </c>
      <c r="Q316" s="471">
        <f t="shared" si="483"/>
        <v>7191.58</v>
      </c>
      <c r="R316" s="471">
        <f t="shared" si="457"/>
        <v>16.98</v>
      </c>
      <c r="S316" s="504"/>
      <c r="T316" s="40" t="b">
        <f t="shared" ref="T316:T325" si="485">H326-K326=Q326</f>
        <v>1</v>
      </c>
      <c r="CJ316" s="40" t="b">
        <f t="shared" si="449"/>
        <v>1</v>
      </c>
      <c r="CT316" s="185">
        <f t="shared" si="477"/>
        <v>8024.6</v>
      </c>
      <c r="CU316" s="40" t="b">
        <f t="shared" si="478"/>
        <v>1</v>
      </c>
    </row>
    <row r="317" spans="1:99" s="250" customFormat="1" outlineLevel="1" x14ac:dyDescent="0.25">
      <c r="A317" s="131"/>
      <c r="B317" s="475" t="s">
        <v>19</v>
      </c>
      <c r="C317" s="475"/>
      <c r="D317" s="470"/>
      <c r="E317" s="470"/>
      <c r="F317" s="293"/>
      <c r="G317" s="470">
        <f t="shared" si="484"/>
        <v>0</v>
      </c>
      <c r="H317" s="470">
        <f t="shared" si="484"/>
        <v>0</v>
      </c>
      <c r="I317" s="473">
        <f t="shared" si="484"/>
        <v>0</v>
      </c>
      <c r="J317" s="477"/>
      <c r="K317" s="470">
        <f>K323</f>
        <v>0</v>
      </c>
      <c r="L317" s="198"/>
      <c r="M317" s="198"/>
      <c r="N317" s="470"/>
      <c r="O317" s="470">
        <f t="shared" si="482"/>
        <v>0</v>
      </c>
      <c r="P317" s="140" t="e">
        <f t="shared" si="462"/>
        <v>#DIV/0!</v>
      </c>
      <c r="Q317" s="470">
        <f t="shared" si="483"/>
        <v>0</v>
      </c>
      <c r="R317" s="470">
        <f t="shared" si="457"/>
        <v>0</v>
      </c>
      <c r="S317" s="504"/>
      <c r="T317" s="40" t="b">
        <f t="shared" si="485"/>
        <v>1</v>
      </c>
      <c r="CJ317" s="40" t="b">
        <f t="shared" si="449"/>
        <v>1</v>
      </c>
      <c r="CT317" s="185">
        <f t="shared" si="477"/>
        <v>0</v>
      </c>
      <c r="CU317" s="40" t="b">
        <f t="shared" si="478"/>
        <v>1</v>
      </c>
    </row>
    <row r="318" spans="1:99" s="250" customFormat="1" outlineLevel="1" x14ac:dyDescent="0.25">
      <c r="A318" s="131"/>
      <c r="B318" s="475" t="s">
        <v>22</v>
      </c>
      <c r="C318" s="475"/>
      <c r="D318" s="470"/>
      <c r="E318" s="470"/>
      <c r="F318" s="293"/>
      <c r="G318" s="470">
        <f t="shared" si="484"/>
        <v>0</v>
      </c>
      <c r="H318" s="470">
        <f t="shared" si="484"/>
        <v>0</v>
      </c>
      <c r="I318" s="473">
        <f t="shared" si="484"/>
        <v>0</v>
      </c>
      <c r="J318" s="477"/>
      <c r="K318" s="470">
        <f>K324</f>
        <v>0</v>
      </c>
      <c r="L318" s="198"/>
      <c r="M318" s="198"/>
      <c r="N318" s="470"/>
      <c r="O318" s="470">
        <f t="shared" si="482"/>
        <v>0</v>
      </c>
      <c r="P318" s="140" t="e">
        <f t="shared" si="462"/>
        <v>#DIV/0!</v>
      </c>
      <c r="Q318" s="470">
        <f t="shared" si="483"/>
        <v>0</v>
      </c>
      <c r="R318" s="470">
        <f t="shared" si="457"/>
        <v>0</v>
      </c>
      <c r="S318" s="504"/>
      <c r="T318" s="40" t="b">
        <f t="shared" si="485"/>
        <v>1</v>
      </c>
      <c r="CJ318" s="40" t="b">
        <f t="shared" si="449"/>
        <v>1</v>
      </c>
      <c r="CT318" s="185">
        <f t="shared" si="477"/>
        <v>0</v>
      </c>
      <c r="CU318" s="40" t="b">
        <f t="shared" si="478"/>
        <v>1</v>
      </c>
    </row>
    <row r="319" spans="1:99" s="250" customFormat="1" outlineLevel="1" collapsed="1" x14ac:dyDescent="0.25">
      <c r="A319" s="134"/>
      <c r="B319" s="452" t="s">
        <v>11</v>
      </c>
      <c r="C319" s="452"/>
      <c r="D319" s="471"/>
      <c r="E319" s="471"/>
      <c r="F319" s="283"/>
      <c r="G319" s="471">
        <f t="shared" si="484"/>
        <v>0</v>
      </c>
      <c r="H319" s="471">
        <f t="shared" si="484"/>
        <v>0</v>
      </c>
      <c r="I319" s="472">
        <f t="shared" si="484"/>
        <v>0</v>
      </c>
      <c r="J319" s="133"/>
      <c r="K319" s="471">
        <f>K325</f>
        <v>0</v>
      </c>
      <c r="L319" s="125"/>
      <c r="M319" s="125"/>
      <c r="N319" s="471"/>
      <c r="O319" s="471">
        <f t="shared" si="482"/>
        <v>0</v>
      </c>
      <c r="P319" s="124" t="e">
        <f t="shared" si="462"/>
        <v>#DIV/0!</v>
      </c>
      <c r="Q319" s="471">
        <f t="shared" si="483"/>
        <v>0</v>
      </c>
      <c r="R319" s="471">
        <f t="shared" si="457"/>
        <v>0</v>
      </c>
      <c r="S319" s="505"/>
      <c r="T319" s="40" t="b">
        <f t="shared" si="485"/>
        <v>1</v>
      </c>
      <c r="CJ319" s="40" t="b">
        <f t="shared" ref="CJ319:CJ325" si="486">N319+O319=H319</f>
        <v>1</v>
      </c>
      <c r="CT319" s="185">
        <f t="shared" si="477"/>
        <v>0</v>
      </c>
      <c r="CU319" s="40" t="b">
        <f t="shared" si="478"/>
        <v>1</v>
      </c>
    </row>
    <row r="320" spans="1:99" s="506" customFormat="1" ht="69.75" x14ac:dyDescent="0.25">
      <c r="A320" s="196" t="s">
        <v>308</v>
      </c>
      <c r="B320" s="497" t="s">
        <v>251</v>
      </c>
      <c r="C320" s="144" t="s">
        <v>17</v>
      </c>
      <c r="D320" s="471">
        <f t="shared" ref="D320:I320" si="487">SUM(D321:D325)</f>
        <v>0</v>
      </c>
      <c r="E320" s="471">
        <f t="shared" si="487"/>
        <v>0</v>
      </c>
      <c r="F320" s="471">
        <f t="shared" si="487"/>
        <v>0</v>
      </c>
      <c r="G320" s="471">
        <f t="shared" si="487"/>
        <v>8024.6</v>
      </c>
      <c r="H320" s="471">
        <f t="shared" si="487"/>
        <v>8024.6</v>
      </c>
      <c r="I320" s="471">
        <f t="shared" si="487"/>
        <v>450</v>
      </c>
      <c r="J320" s="133">
        <f>I320/H320</f>
        <v>0.06</v>
      </c>
      <c r="K320" s="471">
        <f>SUM(K321:K325)</f>
        <v>225.5</v>
      </c>
      <c r="L320" s="125">
        <f>K320/H320</f>
        <v>0.03</v>
      </c>
      <c r="M320" s="125">
        <f t="shared" si="481"/>
        <v>0.5</v>
      </c>
      <c r="N320" s="471">
        <f>SUM(N321:N325)</f>
        <v>8024.6</v>
      </c>
      <c r="O320" s="471">
        <f t="shared" si="482"/>
        <v>0</v>
      </c>
      <c r="P320" s="125">
        <f t="shared" si="462"/>
        <v>1</v>
      </c>
      <c r="Q320" s="471">
        <f t="shared" si="483"/>
        <v>7799.1</v>
      </c>
      <c r="R320" s="471">
        <f t="shared" si="457"/>
        <v>224.5</v>
      </c>
      <c r="S320" s="586" t="s">
        <v>370</v>
      </c>
      <c r="T320" s="40" t="b">
        <f t="shared" si="485"/>
        <v>1</v>
      </c>
      <c r="CJ320" s="40" t="b">
        <f t="shared" si="486"/>
        <v>1</v>
      </c>
      <c r="CT320" s="185">
        <f t="shared" si="477"/>
        <v>8024.6</v>
      </c>
      <c r="CU320" s="40" t="b">
        <f t="shared" si="478"/>
        <v>1</v>
      </c>
    </row>
    <row r="321" spans="1:99" s="250" customFormat="1" x14ac:dyDescent="0.25">
      <c r="A321" s="148"/>
      <c r="B321" s="507" t="s">
        <v>84</v>
      </c>
      <c r="C321" s="452"/>
      <c r="D321" s="471"/>
      <c r="E321" s="471"/>
      <c r="F321" s="283"/>
      <c r="G321" s="471"/>
      <c r="H321" s="283"/>
      <c r="I321" s="471"/>
      <c r="J321" s="133"/>
      <c r="K321" s="471"/>
      <c r="L321" s="125"/>
      <c r="M321" s="125"/>
      <c r="N321" s="471"/>
      <c r="O321" s="283">
        <f t="shared" si="482"/>
        <v>0</v>
      </c>
      <c r="P321" s="124" t="e">
        <f t="shared" si="462"/>
        <v>#DIV/0!</v>
      </c>
      <c r="Q321" s="471">
        <f t="shared" si="483"/>
        <v>0</v>
      </c>
      <c r="R321" s="283">
        <f t="shared" si="457"/>
        <v>0</v>
      </c>
      <c r="S321" s="587"/>
      <c r="T321" s="40" t="b">
        <f t="shared" si="485"/>
        <v>1</v>
      </c>
      <c r="CJ321" s="40" t="b">
        <f t="shared" si="486"/>
        <v>1</v>
      </c>
      <c r="CT321" s="185">
        <f t="shared" si="477"/>
        <v>0</v>
      </c>
      <c r="CU321" s="40" t="b">
        <f t="shared" si="478"/>
        <v>1</v>
      </c>
    </row>
    <row r="322" spans="1:99" s="250" customFormat="1" x14ac:dyDescent="0.25">
      <c r="A322" s="148"/>
      <c r="B322" s="508" t="s">
        <v>8</v>
      </c>
      <c r="C322" s="475"/>
      <c r="D322" s="470"/>
      <c r="E322" s="470"/>
      <c r="F322" s="293"/>
      <c r="G322" s="470">
        <v>8024.6</v>
      </c>
      <c r="H322" s="470">
        <v>8024.6</v>
      </c>
      <c r="I322" s="471">
        <v>450</v>
      </c>
      <c r="J322" s="133">
        <f>I322/H322</f>
        <v>0.06</v>
      </c>
      <c r="K322" s="471">
        <v>225.5</v>
      </c>
      <c r="L322" s="198">
        <f>K322/H322</f>
        <v>0.03</v>
      </c>
      <c r="M322" s="198">
        <f t="shared" si="481"/>
        <v>0.5</v>
      </c>
      <c r="N322" s="470">
        <f>H322</f>
        <v>8024.6</v>
      </c>
      <c r="O322" s="470">
        <f t="shared" si="482"/>
        <v>0</v>
      </c>
      <c r="P322" s="198">
        <f t="shared" si="462"/>
        <v>1</v>
      </c>
      <c r="Q322" s="470">
        <f t="shared" si="483"/>
        <v>7799.1</v>
      </c>
      <c r="R322" s="470">
        <f t="shared" si="457"/>
        <v>224.5</v>
      </c>
      <c r="S322" s="587"/>
      <c r="T322" s="40" t="b">
        <f t="shared" si="485"/>
        <v>1</v>
      </c>
      <c r="CJ322" s="40" t="b">
        <f t="shared" si="486"/>
        <v>1</v>
      </c>
      <c r="CT322" s="185">
        <f t="shared" si="477"/>
        <v>8024.6</v>
      </c>
      <c r="CU322" s="40" t="b">
        <f t="shared" si="478"/>
        <v>1</v>
      </c>
    </row>
    <row r="323" spans="1:99" s="250" customFormat="1" x14ac:dyDescent="0.25">
      <c r="A323" s="148"/>
      <c r="B323" s="508" t="s">
        <v>19</v>
      </c>
      <c r="C323" s="475"/>
      <c r="D323" s="470"/>
      <c r="E323" s="470"/>
      <c r="F323" s="293"/>
      <c r="G323" s="470"/>
      <c r="H323" s="294"/>
      <c r="I323" s="473"/>
      <c r="J323" s="132" t="e">
        <f>I323/H323</f>
        <v>#DIV/0!</v>
      </c>
      <c r="K323" s="470"/>
      <c r="L323" s="140" t="e">
        <f>K323/H323</f>
        <v>#DIV/0!</v>
      </c>
      <c r="M323" s="140" t="e">
        <f t="shared" si="481"/>
        <v>#DIV/0!</v>
      </c>
      <c r="N323" s="470"/>
      <c r="O323" s="293">
        <f t="shared" si="482"/>
        <v>0</v>
      </c>
      <c r="P323" s="140" t="e">
        <f t="shared" si="462"/>
        <v>#DIV/0!</v>
      </c>
      <c r="Q323" s="470">
        <f t="shared" si="483"/>
        <v>0</v>
      </c>
      <c r="R323" s="293">
        <f t="shared" si="457"/>
        <v>0</v>
      </c>
      <c r="S323" s="587"/>
      <c r="T323" s="40" t="b">
        <f t="shared" si="485"/>
        <v>1</v>
      </c>
      <c r="CJ323" s="40" t="b">
        <f t="shared" si="486"/>
        <v>1</v>
      </c>
      <c r="CT323" s="185">
        <f t="shared" si="477"/>
        <v>0</v>
      </c>
      <c r="CU323" s="40" t="b">
        <f t="shared" si="478"/>
        <v>1</v>
      </c>
    </row>
    <row r="324" spans="1:99" s="250" customFormat="1" x14ac:dyDescent="0.25">
      <c r="A324" s="148"/>
      <c r="B324" s="507" t="s">
        <v>22</v>
      </c>
      <c r="C324" s="452"/>
      <c r="D324" s="471"/>
      <c r="E324" s="471"/>
      <c r="F324" s="283"/>
      <c r="G324" s="471"/>
      <c r="H324" s="283"/>
      <c r="I324" s="472"/>
      <c r="J324" s="133"/>
      <c r="K324" s="471"/>
      <c r="L324" s="125"/>
      <c r="M324" s="125"/>
      <c r="N324" s="471"/>
      <c r="O324" s="283">
        <f t="shared" si="482"/>
        <v>0</v>
      </c>
      <c r="P324" s="124" t="e">
        <f t="shared" si="462"/>
        <v>#DIV/0!</v>
      </c>
      <c r="Q324" s="471">
        <f t="shared" si="483"/>
        <v>0</v>
      </c>
      <c r="R324" s="283">
        <f t="shared" si="457"/>
        <v>0</v>
      </c>
      <c r="S324" s="587"/>
      <c r="T324" s="40" t="b">
        <f t="shared" si="485"/>
        <v>1</v>
      </c>
      <c r="CG324" s="582"/>
      <c r="CJ324" s="40" t="b">
        <f t="shared" si="486"/>
        <v>1</v>
      </c>
      <c r="CT324" s="185">
        <f t="shared" si="477"/>
        <v>0</v>
      </c>
      <c r="CU324" s="40" t="b">
        <f t="shared" si="478"/>
        <v>1</v>
      </c>
    </row>
    <row r="325" spans="1:99" s="250" customFormat="1" collapsed="1" x14ac:dyDescent="0.25">
      <c r="A325" s="149"/>
      <c r="B325" s="507" t="s">
        <v>11</v>
      </c>
      <c r="C325" s="452"/>
      <c r="D325" s="471"/>
      <c r="E325" s="471"/>
      <c r="F325" s="283"/>
      <c r="G325" s="471"/>
      <c r="H325" s="283"/>
      <c r="I325" s="472"/>
      <c r="J325" s="133"/>
      <c r="K325" s="471"/>
      <c r="L325" s="125"/>
      <c r="M325" s="125"/>
      <c r="N325" s="471"/>
      <c r="O325" s="283">
        <f t="shared" si="482"/>
        <v>0</v>
      </c>
      <c r="P325" s="124" t="e">
        <f t="shared" si="462"/>
        <v>#DIV/0!</v>
      </c>
      <c r="Q325" s="471">
        <f t="shared" si="483"/>
        <v>0</v>
      </c>
      <c r="R325" s="283">
        <f t="shared" si="457"/>
        <v>0</v>
      </c>
      <c r="S325" s="588"/>
      <c r="T325" s="40" t="b">
        <f t="shared" si="485"/>
        <v>1</v>
      </c>
      <c r="CG325" s="582"/>
      <c r="CJ325" s="40" t="b">
        <f t="shared" si="486"/>
        <v>1</v>
      </c>
      <c r="CT325" s="185">
        <f t="shared" si="477"/>
        <v>0</v>
      </c>
      <c r="CU325" s="40" t="b">
        <f t="shared" si="478"/>
        <v>1</v>
      </c>
    </row>
    <row r="326" spans="1:99" s="215" customFormat="1" ht="144.75" customHeight="1" x14ac:dyDescent="0.25">
      <c r="A326" s="457" t="s">
        <v>35</v>
      </c>
      <c r="B326" s="47" t="s">
        <v>344</v>
      </c>
      <c r="C326" s="47" t="s">
        <v>9</v>
      </c>
      <c r="D326" s="289">
        <f t="shared" ref="D326:I326" si="488">SUM(D327:D331)</f>
        <v>0</v>
      </c>
      <c r="E326" s="289">
        <f>SUM(E327:E331)</f>
        <v>0</v>
      </c>
      <c r="F326" s="289">
        <f>SUM(F327:F331)</f>
        <v>0</v>
      </c>
      <c r="G326" s="289">
        <f>SUM(G327:G331)</f>
        <v>14031.36</v>
      </c>
      <c r="H326" s="289">
        <f t="shared" si="488"/>
        <v>14031.36</v>
      </c>
      <c r="I326" s="289">
        <f t="shared" si="488"/>
        <v>1092</v>
      </c>
      <c r="J326" s="77">
        <f>I326/H326</f>
        <v>0.08</v>
      </c>
      <c r="K326" s="289">
        <f t="shared" ref="K326" si="489">SUM(K327:K331)</f>
        <v>0</v>
      </c>
      <c r="L326" s="51">
        <f>K326/H326</f>
        <v>0</v>
      </c>
      <c r="M326" s="50">
        <f>K326/I326</f>
        <v>0</v>
      </c>
      <c r="N326" s="289">
        <f t="shared" ref="N326:O326" si="490">SUM(N327:N331)</f>
        <v>14031.36</v>
      </c>
      <c r="O326" s="289">
        <f t="shared" si="490"/>
        <v>0</v>
      </c>
      <c r="P326" s="50">
        <f t="shared" ref="P326:P349" si="491">N326/H326</f>
        <v>1</v>
      </c>
      <c r="Q326" s="396">
        <f t="shared" ref="Q326:Q349" si="492">H326-K326</f>
        <v>14031.36</v>
      </c>
      <c r="R326" s="396">
        <f t="shared" ref="R326:R349" si="493">I326-K326</f>
        <v>1092</v>
      </c>
      <c r="S326" s="586" t="s">
        <v>200</v>
      </c>
      <c r="T326" s="295" t="b">
        <f t="shared" ref="T326:T339" si="494">H338-K338=Q338</f>
        <v>1</v>
      </c>
      <c r="CJ326" s="40" t="b">
        <f t="shared" ref="CJ326:CJ372" si="495">N326+O326=H326</f>
        <v>1</v>
      </c>
      <c r="CT326" s="271">
        <f t="shared" ref="CT326:CT349" si="496">N326+O326</f>
        <v>14031.36</v>
      </c>
      <c r="CU326" s="25" t="b">
        <f t="shared" ref="CU326:CU349" si="497">CT326=H326</f>
        <v>1</v>
      </c>
    </row>
    <row r="327" spans="1:99" s="304" customFormat="1" x14ac:dyDescent="0.25">
      <c r="A327" s="455"/>
      <c r="B327" s="52" t="s">
        <v>10</v>
      </c>
      <c r="C327" s="52"/>
      <c r="D327" s="284"/>
      <c r="E327" s="284"/>
      <c r="F327" s="284"/>
      <c r="G327" s="284">
        <f>G333+G339+G345</f>
        <v>0</v>
      </c>
      <c r="H327" s="284">
        <f t="shared" ref="H327:I327" si="498">H333+H339+H345</f>
        <v>0</v>
      </c>
      <c r="I327" s="284">
        <f t="shared" si="498"/>
        <v>0</v>
      </c>
      <c r="J327" s="211" t="e">
        <f t="shared" ref="J327:J331" si="499">I327/H327</f>
        <v>#DIV/0!</v>
      </c>
      <c r="K327" s="284">
        <f t="shared" ref="K327:K331" si="500">K333+K339+K345</f>
        <v>0</v>
      </c>
      <c r="L327" s="398" t="e">
        <f>K327/H327</f>
        <v>#DIV/0!</v>
      </c>
      <c r="M327" s="398" t="e">
        <f>K327/I327</f>
        <v>#DIV/0!</v>
      </c>
      <c r="N327" s="284">
        <f t="shared" ref="N327:O331" si="501">N333+N339+N345</f>
        <v>0</v>
      </c>
      <c r="O327" s="284">
        <f t="shared" si="501"/>
        <v>0</v>
      </c>
      <c r="P327" s="398" t="e">
        <f t="shared" si="491"/>
        <v>#DIV/0!</v>
      </c>
      <c r="Q327" s="395">
        <f t="shared" si="492"/>
        <v>0</v>
      </c>
      <c r="R327" s="395">
        <f t="shared" si="493"/>
        <v>0</v>
      </c>
      <c r="S327" s="587"/>
      <c r="T327" s="295" t="b">
        <f t="shared" si="494"/>
        <v>1</v>
      </c>
      <c r="CJ327" s="40" t="b">
        <f t="shared" si="495"/>
        <v>1</v>
      </c>
      <c r="CT327" s="271">
        <f t="shared" si="496"/>
        <v>0</v>
      </c>
      <c r="CU327" s="25" t="b">
        <f t="shared" si="497"/>
        <v>1</v>
      </c>
    </row>
    <row r="328" spans="1:99" s="304" customFormat="1" x14ac:dyDescent="0.25">
      <c r="A328" s="455"/>
      <c r="B328" s="52" t="s">
        <v>8</v>
      </c>
      <c r="C328" s="52"/>
      <c r="D328" s="284"/>
      <c r="E328" s="284"/>
      <c r="F328" s="284"/>
      <c r="G328" s="284">
        <f t="shared" ref="G328:I331" si="502">G334+G340+G346</f>
        <v>3492</v>
      </c>
      <c r="H328" s="284">
        <f t="shared" si="502"/>
        <v>3492</v>
      </c>
      <c r="I328" s="284">
        <f>I334+I340+I346</f>
        <v>1092</v>
      </c>
      <c r="J328" s="54">
        <f t="shared" si="499"/>
        <v>0.31</v>
      </c>
      <c r="K328" s="284">
        <f t="shared" si="500"/>
        <v>0</v>
      </c>
      <c r="L328" s="53">
        <f t="shared" ref="L328:L335" si="503">K328/H328</f>
        <v>0</v>
      </c>
      <c r="M328" s="53">
        <f t="shared" ref="M328:M337" si="504">K328/I328</f>
        <v>0</v>
      </c>
      <c r="N328" s="284">
        <f t="shared" si="501"/>
        <v>3492</v>
      </c>
      <c r="O328" s="284">
        <f t="shared" si="501"/>
        <v>0</v>
      </c>
      <c r="P328" s="53">
        <f t="shared" si="491"/>
        <v>1</v>
      </c>
      <c r="Q328" s="395">
        <f t="shared" si="492"/>
        <v>3492</v>
      </c>
      <c r="R328" s="395">
        <f t="shared" si="493"/>
        <v>1092</v>
      </c>
      <c r="S328" s="587"/>
      <c r="T328" s="295" t="b">
        <f t="shared" si="494"/>
        <v>1</v>
      </c>
      <c r="CJ328" s="40" t="b">
        <f t="shared" si="495"/>
        <v>1</v>
      </c>
      <c r="CT328" s="271">
        <f t="shared" si="496"/>
        <v>3492</v>
      </c>
      <c r="CU328" s="25" t="b">
        <f t="shared" si="497"/>
        <v>1</v>
      </c>
    </row>
    <row r="329" spans="1:99" s="304" customFormat="1" x14ac:dyDescent="0.25">
      <c r="A329" s="455"/>
      <c r="B329" s="52" t="s">
        <v>19</v>
      </c>
      <c r="C329" s="52"/>
      <c r="D329" s="284"/>
      <c r="E329" s="284"/>
      <c r="F329" s="284"/>
      <c r="G329" s="284">
        <f t="shared" si="502"/>
        <v>10539.36</v>
      </c>
      <c r="H329" s="284">
        <f t="shared" si="502"/>
        <v>10539.36</v>
      </c>
      <c r="I329" s="284">
        <f>I335+I341+I347</f>
        <v>0</v>
      </c>
      <c r="J329" s="211">
        <f t="shared" si="499"/>
        <v>0</v>
      </c>
      <c r="K329" s="284">
        <f t="shared" si="500"/>
        <v>0</v>
      </c>
      <c r="L329" s="398">
        <f t="shared" si="503"/>
        <v>0</v>
      </c>
      <c r="M329" s="398" t="e">
        <f t="shared" si="504"/>
        <v>#DIV/0!</v>
      </c>
      <c r="N329" s="284">
        <f t="shared" si="501"/>
        <v>10539.36</v>
      </c>
      <c r="O329" s="284">
        <f t="shared" si="501"/>
        <v>0</v>
      </c>
      <c r="P329" s="53">
        <f t="shared" si="491"/>
        <v>1</v>
      </c>
      <c r="Q329" s="395">
        <f t="shared" si="492"/>
        <v>10539.36</v>
      </c>
      <c r="R329" s="395">
        <f t="shared" si="493"/>
        <v>0</v>
      </c>
      <c r="S329" s="587"/>
      <c r="T329" s="295" t="b">
        <f t="shared" si="494"/>
        <v>1</v>
      </c>
      <c r="CJ329" s="40" t="b">
        <f t="shared" si="495"/>
        <v>1</v>
      </c>
      <c r="CT329" s="271">
        <f t="shared" si="496"/>
        <v>10539.36</v>
      </c>
      <c r="CU329" s="25" t="b">
        <f t="shared" si="497"/>
        <v>1</v>
      </c>
    </row>
    <row r="330" spans="1:99" s="304" customFormat="1" x14ac:dyDescent="0.25">
      <c r="A330" s="455"/>
      <c r="B330" s="52" t="s">
        <v>22</v>
      </c>
      <c r="C330" s="52"/>
      <c r="D330" s="284"/>
      <c r="E330" s="284"/>
      <c r="F330" s="284"/>
      <c r="G330" s="284">
        <f t="shared" si="502"/>
        <v>0</v>
      </c>
      <c r="H330" s="284">
        <f t="shared" si="502"/>
        <v>0</v>
      </c>
      <c r="I330" s="284">
        <f t="shared" si="502"/>
        <v>0</v>
      </c>
      <c r="J330" s="115" t="e">
        <f t="shared" si="499"/>
        <v>#DIV/0!</v>
      </c>
      <c r="K330" s="284">
        <f t="shared" si="500"/>
        <v>0</v>
      </c>
      <c r="L330" s="114" t="e">
        <f t="shared" si="503"/>
        <v>#DIV/0!</v>
      </c>
      <c r="M330" s="398" t="e">
        <f>K330/I330</f>
        <v>#DIV/0!</v>
      </c>
      <c r="N330" s="284">
        <f t="shared" si="501"/>
        <v>0</v>
      </c>
      <c r="O330" s="284">
        <f t="shared" si="501"/>
        <v>0</v>
      </c>
      <c r="P330" s="398" t="e">
        <f t="shared" si="491"/>
        <v>#DIV/0!</v>
      </c>
      <c r="Q330" s="395">
        <f t="shared" si="492"/>
        <v>0</v>
      </c>
      <c r="R330" s="395">
        <f t="shared" si="493"/>
        <v>0</v>
      </c>
      <c r="S330" s="587"/>
      <c r="T330" s="295" t="b">
        <f t="shared" si="494"/>
        <v>1</v>
      </c>
      <c r="CJ330" s="40" t="b">
        <f t="shared" si="495"/>
        <v>1</v>
      </c>
      <c r="CT330" s="271">
        <f t="shared" si="496"/>
        <v>0</v>
      </c>
      <c r="CU330" s="25" t="b">
        <f t="shared" si="497"/>
        <v>1</v>
      </c>
    </row>
    <row r="331" spans="1:99" s="304" customFormat="1" collapsed="1" x14ac:dyDescent="0.25">
      <c r="A331" s="456"/>
      <c r="B331" s="52" t="s">
        <v>11</v>
      </c>
      <c r="C331" s="52"/>
      <c r="D331" s="284"/>
      <c r="E331" s="284"/>
      <c r="F331" s="284"/>
      <c r="G331" s="284">
        <f t="shared" si="502"/>
        <v>0</v>
      </c>
      <c r="H331" s="284">
        <f t="shared" si="502"/>
        <v>0</v>
      </c>
      <c r="I331" s="284">
        <f t="shared" si="502"/>
        <v>0</v>
      </c>
      <c r="J331" s="115" t="e">
        <f t="shared" si="499"/>
        <v>#DIV/0!</v>
      </c>
      <c r="K331" s="284">
        <f t="shared" si="500"/>
        <v>0</v>
      </c>
      <c r="L331" s="115" t="e">
        <f t="shared" si="503"/>
        <v>#DIV/0!</v>
      </c>
      <c r="M331" s="398" t="e">
        <f t="shared" si="504"/>
        <v>#DIV/0!</v>
      </c>
      <c r="N331" s="284">
        <f t="shared" si="501"/>
        <v>0</v>
      </c>
      <c r="O331" s="284">
        <f t="shared" si="501"/>
        <v>0</v>
      </c>
      <c r="P331" s="398" t="e">
        <f t="shared" si="491"/>
        <v>#DIV/0!</v>
      </c>
      <c r="Q331" s="395">
        <f t="shared" si="492"/>
        <v>0</v>
      </c>
      <c r="R331" s="395">
        <f t="shared" si="493"/>
        <v>0</v>
      </c>
      <c r="S331" s="588"/>
      <c r="T331" s="295" t="b">
        <f t="shared" si="494"/>
        <v>1</v>
      </c>
      <c r="CJ331" s="40" t="b">
        <f t="shared" si="495"/>
        <v>1</v>
      </c>
      <c r="CT331" s="271">
        <f t="shared" si="496"/>
        <v>0</v>
      </c>
      <c r="CU331" s="25" t="b">
        <f t="shared" si="497"/>
        <v>1</v>
      </c>
    </row>
    <row r="332" spans="1:99" s="506" customFormat="1" ht="84" customHeight="1" x14ac:dyDescent="0.25">
      <c r="A332" s="196" t="s">
        <v>82</v>
      </c>
      <c r="B332" s="202" t="s">
        <v>309</v>
      </c>
      <c r="C332" s="144" t="s">
        <v>17</v>
      </c>
      <c r="D332" s="296">
        <f t="shared" ref="D332:I332" si="505">SUM(D333:D337)</f>
        <v>0</v>
      </c>
      <c r="E332" s="296">
        <f t="shared" si="505"/>
        <v>0</v>
      </c>
      <c r="F332" s="296">
        <f t="shared" si="505"/>
        <v>0</v>
      </c>
      <c r="G332" s="296">
        <f t="shared" si="505"/>
        <v>500</v>
      </c>
      <c r="H332" s="296">
        <f t="shared" si="505"/>
        <v>500</v>
      </c>
      <c r="I332" s="498">
        <f t="shared" si="505"/>
        <v>0</v>
      </c>
      <c r="J332" s="197">
        <f>I332/H332</f>
        <v>0</v>
      </c>
      <c r="K332" s="296">
        <f>SUM(K333:K337)</f>
        <v>0</v>
      </c>
      <c r="L332" s="133">
        <f t="shared" si="503"/>
        <v>0</v>
      </c>
      <c r="M332" s="132" t="e">
        <f t="shared" si="504"/>
        <v>#DIV/0!</v>
      </c>
      <c r="N332" s="296">
        <f>SUM(N333:N337)</f>
        <v>500</v>
      </c>
      <c r="O332" s="509">
        <f t="shared" ref="O332:O349" si="506">H332-N332</f>
        <v>0</v>
      </c>
      <c r="P332" s="155">
        <f t="shared" si="491"/>
        <v>1</v>
      </c>
      <c r="Q332" s="296">
        <f t="shared" si="492"/>
        <v>500</v>
      </c>
      <c r="R332" s="296">
        <f t="shared" si="493"/>
        <v>0</v>
      </c>
      <c r="S332" s="583" t="s">
        <v>386</v>
      </c>
      <c r="T332" s="40" t="b">
        <f t="shared" si="494"/>
        <v>1</v>
      </c>
      <c r="CJ332" s="40" t="b">
        <f t="shared" si="495"/>
        <v>1</v>
      </c>
      <c r="CT332" s="185">
        <f t="shared" si="496"/>
        <v>500</v>
      </c>
      <c r="CU332" s="40" t="b">
        <f t="shared" si="497"/>
        <v>1</v>
      </c>
    </row>
    <row r="333" spans="1:99" s="250" customFormat="1" ht="36.75" customHeight="1" x14ac:dyDescent="0.25">
      <c r="A333" s="199"/>
      <c r="B333" s="452" t="s">
        <v>10</v>
      </c>
      <c r="C333" s="452"/>
      <c r="D333" s="471"/>
      <c r="E333" s="471"/>
      <c r="F333" s="471"/>
      <c r="G333" s="471"/>
      <c r="H333" s="471"/>
      <c r="I333" s="472"/>
      <c r="J333" s="133"/>
      <c r="K333" s="471"/>
      <c r="L333" s="125"/>
      <c r="M333" s="132" t="e">
        <f t="shared" si="504"/>
        <v>#DIV/0!</v>
      </c>
      <c r="N333" s="471"/>
      <c r="O333" s="471">
        <f t="shared" si="506"/>
        <v>0</v>
      </c>
      <c r="P333" s="124" t="e">
        <f t="shared" si="491"/>
        <v>#DIV/0!</v>
      </c>
      <c r="Q333" s="471">
        <f t="shared" si="492"/>
        <v>0</v>
      </c>
      <c r="R333" s="471">
        <f t="shared" si="493"/>
        <v>0</v>
      </c>
      <c r="S333" s="584"/>
      <c r="T333" s="40" t="b">
        <f t="shared" si="494"/>
        <v>1</v>
      </c>
      <c r="CJ333" s="40" t="b">
        <f t="shared" si="495"/>
        <v>1</v>
      </c>
      <c r="CT333" s="185">
        <f t="shared" si="496"/>
        <v>0</v>
      </c>
      <c r="CU333" s="40" t="b">
        <f t="shared" si="497"/>
        <v>1</v>
      </c>
    </row>
    <row r="334" spans="1:99" s="250" customFormat="1" ht="36.75" customHeight="1" x14ac:dyDescent="0.25">
      <c r="A334" s="199"/>
      <c r="B334" s="452" t="s">
        <v>8</v>
      </c>
      <c r="C334" s="452"/>
      <c r="D334" s="471"/>
      <c r="E334" s="471"/>
      <c r="F334" s="471"/>
      <c r="G334" s="471">
        <v>500</v>
      </c>
      <c r="H334" s="471">
        <v>500</v>
      </c>
      <c r="I334" s="472"/>
      <c r="J334" s="133">
        <f>I334/H334</f>
        <v>0</v>
      </c>
      <c r="K334" s="471"/>
      <c r="L334" s="133">
        <f t="shared" si="503"/>
        <v>0</v>
      </c>
      <c r="M334" s="132" t="e">
        <f t="shared" si="504"/>
        <v>#DIV/0!</v>
      </c>
      <c r="N334" s="471">
        <f>H334</f>
        <v>500</v>
      </c>
      <c r="O334" s="490">
        <f t="shared" si="506"/>
        <v>0</v>
      </c>
      <c r="P334" s="125">
        <f t="shared" si="491"/>
        <v>1</v>
      </c>
      <c r="Q334" s="471">
        <f t="shared" si="492"/>
        <v>500</v>
      </c>
      <c r="R334" s="471">
        <f t="shared" si="493"/>
        <v>0</v>
      </c>
      <c r="S334" s="584"/>
      <c r="T334" s="40" t="b">
        <f>H346-K346=Q346</f>
        <v>1</v>
      </c>
      <c r="CJ334" s="40" t="b">
        <f t="shared" si="495"/>
        <v>1</v>
      </c>
      <c r="CT334" s="185">
        <f t="shared" si="496"/>
        <v>500</v>
      </c>
      <c r="CU334" s="40" t="b">
        <f t="shared" si="497"/>
        <v>1</v>
      </c>
    </row>
    <row r="335" spans="1:99" s="250" customFormat="1" ht="36.75" customHeight="1" x14ac:dyDescent="0.25">
      <c r="A335" s="199"/>
      <c r="B335" s="452" t="s">
        <v>19</v>
      </c>
      <c r="C335" s="452"/>
      <c r="D335" s="471"/>
      <c r="E335" s="471"/>
      <c r="F335" s="471"/>
      <c r="G335" s="471"/>
      <c r="H335" s="471"/>
      <c r="I335" s="472"/>
      <c r="J335" s="132" t="e">
        <f>I335/H335</f>
        <v>#DIV/0!</v>
      </c>
      <c r="K335" s="127"/>
      <c r="L335" s="132" t="e">
        <f t="shared" si="503"/>
        <v>#DIV/0!</v>
      </c>
      <c r="M335" s="132" t="e">
        <f t="shared" si="504"/>
        <v>#DIV/0!</v>
      </c>
      <c r="N335" s="127">
        <f>H335</f>
        <v>0</v>
      </c>
      <c r="O335" s="471">
        <f t="shared" si="506"/>
        <v>0</v>
      </c>
      <c r="P335" s="132" t="e">
        <f t="shared" si="491"/>
        <v>#DIV/0!</v>
      </c>
      <c r="Q335" s="471">
        <f t="shared" si="492"/>
        <v>0</v>
      </c>
      <c r="R335" s="471">
        <f t="shared" si="493"/>
        <v>0</v>
      </c>
      <c r="S335" s="584"/>
      <c r="T335" s="40" t="b">
        <f>H347-K347=Q347</f>
        <v>1</v>
      </c>
      <c r="CJ335" s="40" t="b">
        <f t="shared" si="495"/>
        <v>1</v>
      </c>
      <c r="CT335" s="185">
        <f t="shared" si="496"/>
        <v>0</v>
      </c>
      <c r="CU335" s="40" t="b">
        <f t="shared" si="497"/>
        <v>1</v>
      </c>
    </row>
    <row r="336" spans="1:99" s="250" customFormat="1" ht="36.75" customHeight="1" x14ac:dyDescent="0.25">
      <c r="A336" s="199"/>
      <c r="B336" s="452" t="s">
        <v>22</v>
      </c>
      <c r="C336" s="452"/>
      <c r="D336" s="471"/>
      <c r="E336" s="471"/>
      <c r="F336" s="283"/>
      <c r="G336" s="471"/>
      <c r="H336" s="283"/>
      <c r="I336" s="472"/>
      <c r="J336" s="17"/>
      <c r="K336" s="471"/>
      <c r="L336" s="125"/>
      <c r="M336" s="132" t="e">
        <f t="shared" si="504"/>
        <v>#DIV/0!</v>
      </c>
      <c r="N336" s="471"/>
      <c r="O336" s="283">
        <f t="shared" si="506"/>
        <v>0</v>
      </c>
      <c r="P336" s="124" t="e">
        <f t="shared" si="491"/>
        <v>#DIV/0!</v>
      </c>
      <c r="Q336" s="471">
        <f t="shared" si="492"/>
        <v>0</v>
      </c>
      <c r="R336" s="283">
        <f t="shared" si="493"/>
        <v>0</v>
      </c>
      <c r="S336" s="584"/>
      <c r="T336" s="40" t="b">
        <f t="shared" si="494"/>
        <v>1</v>
      </c>
      <c r="CJ336" s="40" t="b">
        <f t="shared" si="495"/>
        <v>1</v>
      </c>
      <c r="CT336" s="185">
        <f t="shared" si="496"/>
        <v>0</v>
      </c>
      <c r="CU336" s="40" t="b">
        <f t="shared" si="497"/>
        <v>1</v>
      </c>
    </row>
    <row r="337" spans="1:99" s="250" customFormat="1" ht="46.5" customHeight="1" collapsed="1" x14ac:dyDescent="0.25">
      <c r="A337" s="200"/>
      <c r="B337" s="452" t="s">
        <v>11</v>
      </c>
      <c r="C337" s="452"/>
      <c r="D337" s="471"/>
      <c r="E337" s="471"/>
      <c r="F337" s="283"/>
      <c r="G337" s="471"/>
      <c r="H337" s="283"/>
      <c r="I337" s="472"/>
      <c r="J337" s="17"/>
      <c r="K337" s="471"/>
      <c r="L337" s="125"/>
      <c r="M337" s="132" t="e">
        <f t="shared" si="504"/>
        <v>#DIV/0!</v>
      </c>
      <c r="N337" s="471"/>
      <c r="O337" s="283">
        <f t="shared" si="506"/>
        <v>0</v>
      </c>
      <c r="P337" s="124" t="e">
        <f t="shared" si="491"/>
        <v>#DIV/0!</v>
      </c>
      <c r="Q337" s="471">
        <f t="shared" si="492"/>
        <v>0</v>
      </c>
      <c r="R337" s="283">
        <f t="shared" si="493"/>
        <v>0</v>
      </c>
      <c r="S337" s="585"/>
      <c r="T337" s="40" t="b">
        <f t="shared" si="494"/>
        <v>1</v>
      </c>
      <c r="CJ337" s="40" t="b">
        <f t="shared" si="495"/>
        <v>1</v>
      </c>
      <c r="CT337" s="185">
        <f t="shared" si="496"/>
        <v>0</v>
      </c>
      <c r="CU337" s="40" t="b">
        <f t="shared" si="497"/>
        <v>1</v>
      </c>
    </row>
    <row r="338" spans="1:99" s="44" customFormat="1" ht="116.25" x14ac:dyDescent="0.25">
      <c r="A338" s="196" t="s">
        <v>108</v>
      </c>
      <c r="B338" s="202" t="s">
        <v>310</v>
      </c>
      <c r="C338" s="144" t="s">
        <v>17</v>
      </c>
      <c r="D338" s="296">
        <f t="shared" ref="D338:I338" si="507">SUM(D339:D343)</f>
        <v>0</v>
      </c>
      <c r="E338" s="296">
        <f t="shared" si="507"/>
        <v>0</v>
      </c>
      <c r="F338" s="296">
        <f t="shared" si="507"/>
        <v>0</v>
      </c>
      <c r="G338" s="296">
        <f t="shared" si="507"/>
        <v>1900</v>
      </c>
      <c r="H338" s="296">
        <f t="shared" si="507"/>
        <v>1900</v>
      </c>
      <c r="I338" s="296">
        <f t="shared" si="507"/>
        <v>0</v>
      </c>
      <c r="J338" s="197">
        <f>I338/H338</f>
        <v>0</v>
      </c>
      <c r="K338" s="296">
        <f>SUM(K339:K343)</f>
        <v>0</v>
      </c>
      <c r="L338" s="133">
        <f t="shared" ref="L338" si="508">K338/H338</f>
        <v>0</v>
      </c>
      <c r="M338" s="132" t="e">
        <f>K338/I338</f>
        <v>#DIV/0!</v>
      </c>
      <c r="N338" s="296">
        <f>SUM(N339:N343)</f>
        <v>1900</v>
      </c>
      <c r="O338" s="296">
        <f t="shared" si="506"/>
        <v>0</v>
      </c>
      <c r="P338" s="155">
        <f t="shared" si="491"/>
        <v>1</v>
      </c>
      <c r="Q338" s="296">
        <f t="shared" si="492"/>
        <v>1900</v>
      </c>
      <c r="R338" s="296">
        <f t="shared" si="493"/>
        <v>0</v>
      </c>
      <c r="S338" s="583" t="s">
        <v>447</v>
      </c>
      <c r="T338" s="40" t="b">
        <f t="shared" si="494"/>
        <v>1</v>
      </c>
      <c r="CJ338" s="40" t="b">
        <f t="shared" si="495"/>
        <v>1</v>
      </c>
      <c r="CT338" s="185">
        <f t="shared" si="496"/>
        <v>1900</v>
      </c>
      <c r="CU338" s="40" t="b">
        <f t="shared" si="497"/>
        <v>1</v>
      </c>
    </row>
    <row r="339" spans="1:99" s="250" customFormat="1" ht="34.5" customHeight="1" x14ac:dyDescent="0.25">
      <c r="A339" s="199"/>
      <c r="B339" s="452" t="s">
        <v>10</v>
      </c>
      <c r="C339" s="452"/>
      <c r="D339" s="471"/>
      <c r="E339" s="471"/>
      <c r="F339" s="471"/>
      <c r="G339" s="471"/>
      <c r="H339" s="471"/>
      <c r="I339" s="472"/>
      <c r="J339" s="132"/>
      <c r="K339" s="127"/>
      <c r="L339" s="124"/>
      <c r="M339" s="132" t="e">
        <f t="shared" ref="M339:M343" si="509">K339/I339</f>
        <v>#DIV/0!</v>
      </c>
      <c r="N339" s="471"/>
      <c r="O339" s="471">
        <f t="shared" si="506"/>
        <v>0</v>
      </c>
      <c r="P339" s="124" t="e">
        <f t="shared" si="491"/>
        <v>#DIV/0!</v>
      </c>
      <c r="Q339" s="471">
        <f t="shared" si="492"/>
        <v>0</v>
      </c>
      <c r="R339" s="471">
        <f t="shared" si="493"/>
        <v>0</v>
      </c>
      <c r="S339" s="584"/>
      <c r="T339" s="40" t="b">
        <f t="shared" si="494"/>
        <v>1</v>
      </c>
      <c r="CJ339" s="40" t="b">
        <f t="shared" si="495"/>
        <v>1</v>
      </c>
      <c r="CT339" s="185">
        <f t="shared" si="496"/>
        <v>0</v>
      </c>
      <c r="CU339" s="40" t="b">
        <f t="shared" si="497"/>
        <v>1</v>
      </c>
    </row>
    <row r="340" spans="1:99" s="250" customFormat="1" ht="34.5" customHeight="1" x14ac:dyDescent="0.25">
      <c r="A340" s="199"/>
      <c r="B340" s="452" t="s">
        <v>8</v>
      </c>
      <c r="C340" s="452"/>
      <c r="D340" s="471"/>
      <c r="E340" s="471"/>
      <c r="F340" s="471"/>
      <c r="G340" s="471">
        <v>1900</v>
      </c>
      <c r="H340" s="471">
        <v>1900</v>
      </c>
      <c r="I340" s="471"/>
      <c r="J340" s="133">
        <f>I340/H340</f>
        <v>0</v>
      </c>
      <c r="K340" s="471"/>
      <c r="L340" s="133">
        <f t="shared" ref="L340" si="510">K340/H340</f>
        <v>0</v>
      </c>
      <c r="M340" s="132" t="e">
        <f t="shared" si="509"/>
        <v>#DIV/0!</v>
      </c>
      <c r="N340" s="471">
        <f>H340</f>
        <v>1900</v>
      </c>
      <c r="O340" s="471">
        <f t="shared" si="506"/>
        <v>0</v>
      </c>
      <c r="P340" s="125">
        <f t="shared" si="491"/>
        <v>1</v>
      </c>
      <c r="Q340" s="471">
        <f t="shared" si="492"/>
        <v>1900</v>
      </c>
      <c r="R340" s="471">
        <f t="shared" si="493"/>
        <v>0</v>
      </c>
      <c r="S340" s="584"/>
      <c r="T340" s="40" t="b">
        <f>H352-K352=Q352</f>
        <v>1</v>
      </c>
      <c r="CJ340" s="40" t="b">
        <f t="shared" si="495"/>
        <v>1</v>
      </c>
      <c r="CT340" s="185">
        <f t="shared" si="496"/>
        <v>1900</v>
      </c>
      <c r="CU340" s="40" t="b">
        <f t="shared" si="497"/>
        <v>1</v>
      </c>
    </row>
    <row r="341" spans="1:99" s="250" customFormat="1" ht="34.5" customHeight="1" x14ac:dyDescent="0.25">
      <c r="A341" s="199"/>
      <c r="B341" s="452" t="s">
        <v>19</v>
      </c>
      <c r="C341" s="452"/>
      <c r="D341" s="471"/>
      <c r="E341" s="471"/>
      <c r="F341" s="471"/>
      <c r="G341" s="471"/>
      <c r="H341" s="471"/>
      <c r="I341" s="472"/>
      <c r="J341" s="133"/>
      <c r="K341" s="471"/>
      <c r="L341" s="125"/>
      <c r="M341" s="132" t="e">
        <f t="shared" si="509"/>
        <v>#DIV/0!</v>
      </c>
      <c r="N341" s="471">
        <f>H341</f>
        <v>0</v>
      </c>
      <c r="O341" s="471">
        <f t="shared" si="506"/>
        <v>0</v>
      </c>
      <c r="P341" s="124" t="e">
        <f t="shared" si="491"/>
        <v>#DIV/0!</v>
      </c>
      <c r="Q341" s="471">
        <f t="shared" si="492"/>
        <v>0</v>
      </c>
      <c r="R341" s="471">
        <f t="shared" si="493"/>
        <v>0</v>
      </c>
      <c r="S341" s="584"/>
      <c r="T341" s="40" t="b">
        <f>H353-K353=Q353</f>
        <v>1</v>
      </c>
      <c r="CJ341" s="40" t="b">
        <f t="shared" si="495"/>
        <v>1</v>
      </c>
      <c r="CT341" s="185">
        <f t="shared" si="496"/>
        <v>0</v>
      </c>
      <c r="CU341" s="40" t="b">
        <f t="shared" si="497"/>
        <v>1</v>
      </c>
    </row>
    <row r="342" spans="1:99" s="250" customFormat="1" ht="34.5" customHeight="1" x14ac:dyDescent="0.25">
      <c r="A342" s="199"/>
      <c r="B342" s="452" t="s">
        <v>22</v>
      </c>
      <c r="C342" s="452"/>
      <c r="D342" s="471"/>
      <c r="E342" s="471"/>
      <c r="F342" s="283"/>
      <c r="G342" s="471"/>
      <c r="H342" s="283"/>
      <c r="I342" s="472"/>
      <c r="J342" s="17"/>
      <c r="K342" s="471"/>
      <c r="L342" s="125"/>
      <c r="M342" s="132" t="e">
        <f t="shared" si="509"/>
        <v>#DIV/0!</v>
      </c>
      <c r="N342" s="471"/>
      <c r="O342" s="283">
        <f t="shared" si="506"/>
        <v>0</v>
      </c>
      <c r="P342" s="124" t="e">
        <f t="shared" si="491"/>
        <v>#DIV/0!</v>
      </c>
      <c r="Q342" s="471">
        <f t="shared" si="492"/>
        <v>0</v>
      </c>
      <c r="R342" s="283">
        <f t="shared" si="493"/>
        <v>0</v>
      </c>
      <c r="S342" s="584"/>
      <c r="T342" s="40" t="b">
        <f>H354-K354=Q354</f>
        <v>1</v>
      </c>
      <c r="CJ342" s="40" t="b">
        <f t="shared" si="495"/>
        <v>1</v>
      </c>
      <c r="CT342" s="185">
        <f t="shared" si="496"/>
        <v>0</v>
      </c>
      <c r="CU342" s="40" t="b">
        <f t="shared" si="497"/>
        <v>1</v>
      </c>
    </row>
    <row r="343" spans="1:99" s="250" customFormat="1" ht="34.5" customHeight="1" x14ac:dyDescent="0.25">
      <c r="A343" s="200"/>
      <c r="B343" s="452" t="s">
        <v>11</v>
      </c>
      <c r="C343" s="452"/>
      <c r="D343" s="471"/>
      <c r="E343" s="471"/>
      <c r="F343" s="283"/>
      <c r="G343" s="471"/>
      <c r="H343" s="283"/>
      <c r="I343" s="472"/>
      <c r="J343" s="17"/>
      <c r="K343" s="471"/>
      <c r="L343" s="125"/>
      <c r="M343" s="132" t="e">
        <f t="shared" si="509"/>
        <v>#DIV/0!</v>
      </c>
      <c r="N343" s="471"/>
      <c r="O343" s="283">
        <f t="shared" si="506"/>
        <v>0</v>
      </c>
      <c r="P343" s="124" t="e">
        <f t="shared" si="491"/>
        <v>#DIV/0!</v>
      </c>
      <c r="Q343" s="471">
        <f t="shared" si="492"/>
        <v>0</v>
      </c>
      <c r="R343" s="283">
        <f t="shared" si="493"/>
        <v>0</v>
      </c>
      <c r="S343" s="585"/>
      <c r="T343" s="40" t="b">
        <f>H355-K355=Q355</f>
        <v>1</v>
      </c>
      <c r="CJ343" s="40" t="b">
        <f t="shared" si="495"/>
        <v>1</v>
      </c>
      <c r="CT343" s="185">
        <f t="shared" si="496"/>
        <v>0</v>
      </c>
      <c r="CU343" s="40" t="b">
        <f t="shared" si="497"/>
        <v>1</v>
      </c>
    </row>
    <row r="344" spans="1:99" s="44" customFormat="1" ht="168" customHeight="1" x14ac:dyDescent="0.25">
      <c r="A344" s="196" t="s">
        <v>132</v>
      </c>
      <c r="B344" s="202" t="s">
        <v>180</v>
      </c>
      <c r="C344" s="144" t="s">
        <v>17</v>
      </c>
      <c r="D344" s="296">
        <f t="shared" ref="D344:I344" si="511">SUM(D345:D349)</f>
        <v>0</v>
      </c>
      <c r="E344" s="296">
        <f t="shared" si="511"/>
        <v>0</v>
      </c>
      <c r="F344" s="296">
        <f t="shared" si="511"/>
        <v>0</v>
      </c>
      <c r="G344" s="296">
        <f t="shared" si="511"/>
        <v>11631.36</v>
      </c>
      <c r="H344" s="296">
        <f t="shared" si="511"/>
        <v>11631.36</v>
      </c>
      <c r="I344" s="296">
        <f t="shared" si="511"/>
        <v>1092</v>
      </c>
      <c r="J344" s="197">
        <f>I344/H344</f>
        <v>0.09</v>
      </c>
      <c r="K344" s="296">
        <f>SUM(K345:K349)</f>
        <v>0</v>
      </c>
      <c r="L344" s="130">
        <f>K344/H344</f>
        <v>0</v>
      </c>
      <c r="M344" s="510">
        <f>K344/I344</f>
        <v>0</v>
      </c>
      <c r="N344" s="296">
        <f>SUM(N345:N349)</f>
        <v>11631.36</v>
      </c>
      <c r="O344" s="296">
        <f t="shared" si="506"/>
        <v>0</v>
      </c>
      <c r="P344" s="155">
        <f t="shared" si="491"/>
        <v>1</v>
      </c>
      <c r="Q344" s="296">
        <f t="shared" si="492"/>
        <v>11631.36</v>
      </c>
      <c r="R344" s="296">
        <f t="shared" si="493"/>
        <v>1092</v>
      </c>
      <c r="S344" s="583" t="s">
        <v>382</v>
      </c>
      <c r="T344" s="40" t="b">
        <f t="shared" ref="T344:T345" si="512">H356-K356=Q356</f>
        <v>1</v>
      </c>
      <c r="CJ344" s="40" t="b">
        <f t="shared" si="495"/>
        <v>1</v>
      </c>
      <c r="CT344" s="185">
        <f t="shared" si="496"/>
        <v>11631.36</v>
      </c>
      <c r="CU344" s="40" t="b">
        <f t="shared" si="497"/>
        <v>1</v>
      </c>
    </row>
    <row r="345" spans="1:99" s="250" customFormat="1" x14ac:dyDescent="0.25">
      <c r="A345" s="199"/>
      <c r="B345" s="452" t="s">
        <v>10</v>
      </c>
      <c r="C345" s="452"/>
      <c r="D345" s="471"/>
      <c r="E345" s="471"/>
      <c r="F345" s="471"/>
      <c r="G345" s="471"/>
      <c r="H345" s="471"/>
      <c r="I345" s="472"/>
      <c r="J345" s="132"/>
      <c r="K345" s="127"/>
      <c r="L345" s="124"/>
      <c r="M345" s="204" t="e">
        <f t="shared" ref="M345:M349" si="513">K345/I345</f>
        <v>#DIV/0!</v>
      </c>
      <c r="N345" s="471"/>
      <c r="O345" s="471">
        <f t="shared" si="506"/>
        <v>0</v>
      </c>
      <c r="P345" s="124" t="e">
        <f t="shared" si="491"/>
        <v>#DIV/0!</v>
      </c>
      <c r="Q345" s="471">
        <f t="shared" si="492"/>
        <v>0</v>
      </c>
      <c r="R345" s="471">
        <f t="shared" si="493"/>
        <v>0</v>
      </c>
      <c r="S345" s="587"/>
      <c r="T345" s="40" t="b">
        <f t="shared" si="512"/>
        <v>1</v>
      </c>
      <c r="CJ345" s="40" t="b">
        <f t="shared" si="495"/>
        <v>1</v>
      </c>
      <c r="CT345" s="185">
        <f t="shared" si="496"/>
        <v>0</v>
      </c>
      <c r="CU345" s="40" t="b">
        <f t="shared" si="497"/>
        <v>1</v>
      </c>
    </row>
    <row r="346" spans="1:99" s="250" customFormat="1" x14ac:dyDescent="0.25">
      <c r="A346" s="199"/>
      <c r="B346" s="452" t="s">
        <v>8</v>
      </c>
      <c r="C346" s="452"/>
      <c r="D346" s="471"/>
      <c r="E346" s="471"/>
      <c r="F346" s="471"/>
      <c r="G346" s="471">
        <v>1092</v>
      </c>
      <c r="H346" s="471">
        <v>1092</v>
      </c>
      <c r="I346" s="471">
        <v>1092</v>
      </c>
      <c r="J346" s="133">
        <f>I346/H346</f>
        <v>1</v>
      </c>
      <c r="K346" s="471"/>
      <c r="L346" s="133">
        <f>K346/H346</f>
        <v>0</v>
      </c>
      <c r="M346" s="204">
        <f>K346/I346</f>
        <v>0</v>
      </c>
      <c r="N346" s="471">
        <f>H346</f>
        <v>1092</v>
      </c>
      <c r="O346" s="471">
        <f t="shared" si="506"/>
        <v>0</v>
      </c>
      <c r="P346" s="125">
        <f t="shared" si="491"/>
        <v>1</v>
      </c>
      <c r="Q346" s="471">
        <f t="shared" si="492"/>
        <v>1092</v>
      </c>
      <c r="R346" s="471">
        <f t="shared" si="493"/>
        <v>1092</v>
      </c>
      <c r="S346" s="587"/>
      <c r="T346" s="40" t="b">
        <f>H358-K358=Q358</f>
        <v>1</v>
      </c>
      <c r="CJ346" s="40" t="b">
        <f t="shared" si="495"/>
        <v>1</v>
      </c>
      <c r="CT346" s="185">
        <f t="shared" si="496"/>
        <v>1092</v>
      </c>
      <c r="CU346" s="40" t="b">
        <f t="shared" si="497"/>
        <v>1</v>
      </c>
    </row>
    <row r="347" spans="1:99" s="250" customFormat="1" x14ac:dyDescent="0.25">
      <c r="A347" s="199"/>
      <c r="B347" s="452" t="s">
        <v>19</v>
      </c>
      <c r="C347" s="452"/>
      <c r="D347" s="471"/>
      <c r="E347" s="471"/>
      <c r="F347" s="471"/>
      <c r="G347" s="471">
        <v>10539.36</v>
      </c>
      <c r="H347" s="471">
        <v>10539.36</v>
      </c>
      <c r="I347" s="471"/>
      <c r="J347" s="133">
        <f>I347/H347</f>
        <v>0</v>
      </c>
      <c r="K347" s="471">
        <f>I347</f>
        <v>0</v>
      </c>
      <c r="L347" s="133">
        <f>K347/H347</f>
        <v>0</v>
      </c>
      <c r="M347" s="204" t="e">
        <f>K347/I347</f>
        <v>#DIV/0!</v>
      </c>
      <c r="N347" s="471">
        <f>H347</f>
        <v>10539.36</v>
      </c>
      <c r="O347" s="471">
        <f>H347-N347</f>
        <v>0</v>
      </c>
      <c r="P347" s="125">
        <f t="shared" si="491"/>
        <v>1</v>
      </c>
      <c r="Q347" s="471">
        <f t="shared" si="492"/>
        <v>10539.36</v>
      </c>
      <c r="R347" s="471">
        <f t="shared" si="493"/>
        <v>0</v>
      </c>
      <c r="S347" s="587"/>
      <c r="T347" s="40" t="b">
        <f>H359-K359=Q359</f>
        <v>1</v>
      </c>
      <c r="CJ347" s="40" t="b">
        <f t="shared" si="495"/>
        <v>1</v>
      </c>
      <c r="CT347" s="185">
        <f t="shared" si="496"/>
        <v>10539.36</v>
      </c>
      <c r="CU347" s="40" t="b">
        <f t="shared" si="497"/>
        <v>1</v>
      </c>
    </row>
    <row r="348" spans="1:99" s="250" customFormat="1" x14ac:dyDescent="0.25">
      <c r="A348" s="199"/>
      <c r="B348" s="452" t="s">
        <v>22</v>
      </c>
      <c r="C348" s="452"/>
      <c r="D348" s="471"/>
      <c r="E348" s="471"/>
      <c r="F348" s="283"/>
      <c r="G348" s="471"/>
      <c r="H348" s="283"/>
      <c r="I348" s="472"/>
      <c r="J348" s="17"/>
      <c r="K348" s="471"/>
      <c r="L348" s="125"/>
      <c r="M348" s="204" t="e">
        <f t="shared" si="513"/>
        <v>#DIV/0!</v>
      </c>
      <c r="N348" s="471"/>
      <c r="O348" s="283">
        <f t="shared" si="506"/>
        <v>0</v>
      </c>
      <c r="P348" s="124" t="e">
        <f t="shared" si="491"/>
        <v>#DIV/0!</v>
      </c>
      <c r="Q348" s="471">
        <f t="shared" si="492"/>
        <v>0</v>
      </c>
      <c r="R348" s="283">
        <f t="shared" si="493"/>
        <v>0</v>
      </c>
      <c r="S348" s="587"/>
      <c r="T348" s="40" t="b">
        <f>H360-K360=Q360</f>
        <v>1</v>
      </c>
      <c r="CJ348" s="40" t="b">
        <f t="shared" si="495"/>
        <v>1</v>
      </c>
      <c r="CT348" s="185">
        <f t="shared" si="496"/>
        <v>0</v>
      </c>
      <c r="CU348" s="40" t="b">
        <f t="shared" si="497"/>
        <v>1</v>
      </c>
    </row>
    <row r="349" spans="1:99" s="250" customFormat="1" x14ac:dyDescent="0.25">
      <c r="A349" s="200"/>
      <c r="B349" s="452" t="s">
        <v>11</v>
      </c>
      <c r="C349" s="452"/>
      <c r="D349" s="471"/>
      <c r="E349" s="471"/>
      <c r="F349" s="283"/>
      <c r="G349" s="471"/>
      <c r="H349" s="283"/>
      <c r="I349" s="472"/>
      <c r="J349" s="17"/>
      <c r="K349" s="471"/>
      <c r="L349" s="125"/>
      <c r="M349" s="132" t="e">
        <f t="shared" si="513"/>
        <v>#DIV/0!</v>
      </c>
      <c r="N349" s="471"/>
      <c r="O349" s="283">
        <f t="shared" si="506"/>
        <v>0</v>
      </c>
      <c r="P349" s="124" t="e">
        <f t="shared" si="491"/>
        <v>#DIV/0!</v>
      </c>
      <c r="Q349" s="471">
        <f t="shared" si="492"/>
        <v>0</v>
      </c>
      <c r="R349" s="283">
        <f t="shared" si="493"/>
        <v>0</v>
      </c>
      <c r="S349" s="588"/>
      <c r="T349" s="40" t="b">
        <f>H361-K361=Q361</f>
        <v>1</v>
      </c>
      <c r="CJ349" s="40" t="b">
        <f t="shared" si="495"/>
        <v>1</v>
      </c>
      <c r="CT349" s="185">
        <f t="shared" si="496"/>
        <v>0</v>
      </c>
      <c r="CU349" s="40" t="b">
        <f t="shared" si="497"/>
        <v>1</v>
      </c>
    </row>
    <row r="350" spans="1:99" s="15" customFormat="1" ht="112.5" outlineLevel="1" x14ac:dyDescent="0.25">
      <c r="A350" s="447" t="s">
        <v>36</v>
      </c>
      <c r="B350" s="47" t="s">
        <v>345</v>
      </c>
      <c r="C350" s="47" t="s">
        <v>9</v>
      </c>
      <c r="D350" s="289" t="e">
        <f>D352+D353+D354+#REF!+D355</f>
        <v>#REF!</v>
      </c>
      <c r="E350" s="289" t="e">
        <f>E352+E353+E354+#REF!+E355</f>
        <v>#REF!</v>
      </c>
      <c r="F350" s="289" t="e">
        <f>F352+F353+F354+#REF!+F355</f>
        <v>#REF!</v>
      </c>
      <c r="G350" s="289"/>
      <c r="H350" s="289">
        <f>SUM(H351:H355)</f>
        <v>0</v>
      </c>
      <c r="I350" s="49">
        <f>SUM(I351:I355)</f>
        <v>0</v>
      </c>
      <c r="J350" s="78" t="e">
        <f t="shared" ref="J350:J365" si="514">I350/H350</f>
        <v>#DIV/0!</v>
      </c>
      <c r="K350" s="289">
        <f>SUM(K351:K355)</f>
        <v>0</v>
      </c>
      <c r="L350" s="80" t="e">
        <f>K350/H350</f>
        <v>#DIV/0!</v>
      </c>
      <c r="M350" s="80" t="e">
        <f>K350/I350</f>
        <v>#DIV/0!</v>
      </c>
      <c r="N350" s="80"/>
      <c r="O350" s="80"/>
      <c r="P350" s="80" t="e">
        <f t="shared" ref="P350:P361" si="515">N350/L350</f>
        <v>#DIV/0!</v>
      </c>
      <c r="Q350" s="383"/>
      <c r="R350" s="383"/>
      <c r="S350" s="444" t="s">
        <v>61</v>
      </c>
      <c r="T350" s="13" t="e">
        <f>H362-K362=#REF!</f>
        <v>#REF!</v>
      </c>
      <c r="CG350" s="41"/>
      <c r="CJ350" s="40" t="b">
        <f t="shared" si="495"/>
        <v>1</v>
      </c>
      <c r="CT350" s="271">
        <f t="shared" ref="CT350:CT383" si="516">N350+O350</f>
        <v>0</v>
      </c>
      <c r="CU350" s="25" t="b">
        <f t="shared" ref="CU350:CU383" si="517">CT350=H350</f>
        <v>1</v>
      </c>
    </row>
    <row r="351" spans="1:99" s="15" customFormat="1" outlineLevel="1" x14ac:dyDescent="0.25">
      <c r="A351" s="61"/>
      <c r="B351" s="62" t="s">
        <v>10</v>
      </c>
      <c r="C351" s="52"/>
      <c r="D351" s="284"/>
      <c r="E351" s="284"/>
      <c r="F351" s="284"/>
      <c r="G351" s="284"/>
      <c r="H351" s="284"/>
      <c r="I351" s="284"/>
      <c r="J351" s="79" t="e">
        <f t="shared" si="514"/>
        <v>#DIV/0!</v>
      </c>
      <c r="K351" s="284"/>
      <c r="L351" s="81" t="e">
        <f>K351/H351</f>
        <v>#DIV/0!</v>
      </c>
      <c r="M351" s="81" t="e">
        <f>K351/I351</f>
        <v>#DIV/0!</v>
      </c>
      <c r="N351" s="81"/>
      <c r="O351" s="81"/>
      <c r="P351" s="81" t="e">
        <f t="shared" si="515"/>
        <v>#DIV/0!</v>
      </c>
      <c r="Q351" s="384"/>
      <c r="R351" s="384"/>
      <c r="S351" s="445"/>
      <c r="T351" s="13" t="e">
        <f>H363-K363=#REF!</f>
        <v>#REF!</v>
      </c>
      <c r="CG351" s="41"/>
      <c r="CJ351" s="40" t="b">
        <f t="shared" si="495"/>
        <v>1</v>
      </c>
      <c r="CT351" s="271">
        <f t="shared" si="516"/>
        <v>0</v>
      </c>
      <c r="CU351" s="25" t="b">
        <f t="shared" si="517"/>
        <v>1</v>
      </c>
    </row>
    <row r="352" spans="1:99" s="15" customFormat="1" outlineLevel="1" x14ac:dyDescent="0.25">
      <c r="A352" s="61"/>
      <c r="B352" s="62" t="s">
        <v>8</v>
      </c>
      <c r="C352" s="52"/>
      <c r="D352" s="284" t="e">
        <f>#REF!+#REF!</f>
        <v>#REF!</v>
      </c>
      <c r="E352" s="284" t="e">
        <f>#REF!+#REF!</f>
        <v>#REF!</v>
      </c>
      <c r="F352" s="284" t="e">
        <f>#REF!+#REF!</f>
        <v>#REF!</v>
      </c>
      <c r="G352" s="284"/>
      <c r="H352" s="284"/>
      <c r="I352" s="284"/>
      <c r="J352" s="79" t="e">
        <f t="shared" si="514"/>
        <v>#DIV/0!</v>
      </c>
      <c r="K352" s="284"/>
      <c r="L352" s="81" t="e">
        <f>K352/H352</f>
        <v>#DIV/0!</v>
      </c>
      <c r="M352" s="81" t="e">
        <f>K352/I352</f>
        <v>#DIV/0!</v>
      </c>
      <c r="N352" s="81"/>
      <c r="O352" s="81"/>
      <c r="P352" s="81" t="e">
        <f t="shared" si="515"/>
        <v>#DIV/0!</v>
      </c>
      <c r="Q352" s="384"/>
      <c r="R352" s="384"/>
      <c r="S352" s="445"/>
      <c r="T352" s="13" t="e">
        <f>H364-K364=#REF!</f>
        <v>#REF!</v>
      </c>
      <c r="CG352" s="41"/>
      <c r="CJ352" s="40" t="b">
        <f t="shared" si="495"/>
        <v>1</v>
      </c>
      <c r="CT352" s="271">
        <f t="shared" si="516"/>
        <v>0</v>
      </c>
      <c r="CU352" s="25" t="b">
        <f t="shared" si="517"/>
        <v>1</v>
      </c>
    </row>
    <row r="353" spans="1:99" s="15" customFormat="1" outlineLevel="1" x14ac:dyDescent="0.25">
      <c r="A353" s="61"/>
      <c r="B353" s="62" t="s">
        <v>19</v>
      </c>
      <c r="C353" s="52"/>
      <c r="D353" s="284"/>
      <c r="E353" s="284"/>
      <c r="F353" s="284"/>
      <c r="G353" s="284"/>
      <c r="H353" s="284"/>
      <c r="I353" s="284"/>
      <c r="J353" s="79" t="e">
        <f t="shared" si="514"/>
        <v>#DIV/0!</v>
      </c>
      <c r="K353" s="284"/>
      <c r="L353" s="81" t="e">
        <f t="shared" ref="L353:L355" si="518">K353/H353</f>
        <v>#DIV/0!</v>
      </c>
      <c r="M353" s="81" t="e">
        <f t="shared" ref="M353:M355" si="519">K353/I353</f>
        <v>#DIV/0!</v>
      </c>
      <c r="N353" s="81"/>
      <c r="O353" s="81"/>
      <c r="P353" s="81" t="e">
        <f t="shared" si="515"/>
        <v>#DIV/0!</v>
      </c>
      <c r="Q353" s="384"/>
      <c r="R353" s="384"/>
      <c r="S353" s="445"/>
      <c r="T353" s="13" t="e">
        <f>H365-K365=#REF!</f>
        <v>#REF!</v>
      </c>
      <c r="CG353" s="41"/>
      <c r="CJ353" s="40" t="b">
        <f t="shared" si="495"/>
        <v>1</v>
      </c>
      <c r="CT353" s="271">
        <f t="shared" si="516"/>
        <v>0</v>
      </c>
      <c r="CU353" s="25" t="b">
        <f t="shared" si="517"/>
        <v>1</v>
      </c>
    </row>
    <row r="354" spans="1:99" s="15" customFormat="1" outlineLevel="1" x14ac:dyDescent="0.25">
      <c r="A354" s="61"/>
      <c r="B354" s="52" t="s">
        <v>22</v>
      </c>
      <c r="C354" s="52"/>
      <c r="D354" s="284"/>
      <c r="E354" s="284"/>
      <c r="F354" s="284"/>
      <c r="G354" s="284"/>
      <c r="H354" s="284"/>
      <c r="I354" s="284"/>
      <c r="J354" s="79" t="e">
        <f t="shared" si="514"/>
        <v>#DIV/0!</v>
      </c>
      <c r="K354" s="284"/>
      <c r="L354" s="81" t="e">
        <f t="shared" si="518"/>
        <v>#DIV/0!</v>
      </c>
      <c r="M354" s="81" t="e">
        <f t="shared" si="519"/>
        <v>#DIV/0!</v>
      </c>
      <c r="N354" s="81"/>
      <c r="O354" s="81"/>
      <c r="P354" s="81" t="e">
        <f t="shared" si="515"/>
        <v>#DIV/0!</v>
      </c>
      <c r="Q354" s="384"/>
      <c r="R354" s="384"/>
      <c r="S354" s="445"/>
      <c r="T354" s="13" t="e">
        <f>H366-K366=#REF!</f>
        <v>#REF!</v>
      </c>
      <c r="CG354" s="41"/>
      <c r="CJ354" s="40" t="b">
        <f t="shared" si="495"/>
        <v>1</v>
      </c>
      <c r="CT354" s="271">
        <f t="shared" si="516"/>
        <v>0</v>
      </c>
      <c r="CU354" s="25" t="b">
        <f t="shared" si="517"/>
        <v>1</v>
      </c>
    </row>
    <row r="355" spans="1:99" s="15" customFormat="1" outlineLevel="1" collapsed="1" x14ac:dyDescent="0.25">
      <c r="A355" s="63"/>
      <c r="B355" s="52" t="s">
        <v>11</v>
      </c>
      <c r="C355" s="52"/>
      <c r="D355" s="284"/>
      <c r="E355" s="284"/>
      <c r="F355" s="284"/>
      <c r="G355" s="284"/>
      <c r="H355" s="284"/>
      <c r="I355" s="284"/>
      <c r="J355" s="79" t="e">
        <f t="shared" si="514"/>
        <v>#DIV/0!</v>
      </c>
      <c r="K355" s="284"/>
      <c r="L355" s="81" t="e">
        <f t="shared" si="518"/>
        <v>#DIV/0!</v>
      </c>
      <c r="M355" s="81" t="e">
        <f t="shared" si="519"/>
        <v>#DIV/0!</v>
      </c>
      <c r="N355" s="81"/>
      <c r="O355" s="81"/>
      <c r="P355" s="81" t="e">
        <f t="shared" si="515"/>
        <v>#DIV/0!</v>
      </c>
      <c r="Q355" s="364"/>
      <c r="R355" s="364"/>
      <c r="S355" s="446"/>
      <c r="T355" s="13" t="e">
        <f>H367-K367=#REF!</f>
        <v>#REF!</v>
      </c>
      <c r="CG355" s="41"/>
      <c r="CJ355" s="40" t="b">
        <f t="shared" si="495"/>
        <v>1</v>
      </c>
      <c r="CT355" s="271">
        <f t="shared" si="516"/>
        <v>0</v>
      </c>
      <c r="CU355" s="25" t="b">
        <f t="shared" si="517"/>
        <v>1</v>
      </c>
    </row>
    <row r="356" spans="1:99" s="43" customFormat="1" ht="135" x14ac:dyDescent="0.25">
      <c r="A356" s="248" t="s">
        <v>37</v>
      </c>
      <c r="B356" s="47" t="s">
        <v>346</v>
      </c>
      <c r="C356" s="47" t="s">
        <v>9</v>
      </c>
      <c r="D356" s="48" t="e">
        <f>D358+D359+D360+#REF!+D361</f>
        <v>#REF!</v>
      </c>
      <c r="E356" s="48" t="e">
        <f>E358+E359+E360+#REF!+E361</f>
        <v>#REF!</v>
      </c>
      <c r="F356" s="48" t="e">
        <f>F358+F359+F360+#REF!+F361</f>
        <v>#REF!</v>
      </c>
      <c r="G356" s="48"/>
      <c r="H356" s="48">
        <f>SUM(H357:H361)</f>
        <v>0</v>
      </c>
      <c r="I356" s="49">
        <f>SUM(I357:I361)</f>
        <v>0</v>
      </c>
      <c r="J356" s="78" t="e">
        <f t="shared" si="514"/>
        <v>#DIV/0!</v>
      </c>
      <c r="K356" s="48">
        <f>SUM(K357:K361)</f>
        <v>0</v>
      </c>
      <c r="L356" s="80" t="e">
        <f>K356/H356</f>
        <v>#DIV/0!</v>
      </c>
      <c r="M356" s="80" t="e">
        <f>K356/I356</f>
        <v>#DIV/0!</v>
      </c>
      <c r="N356" s="80"/>
      <c r="O356" s="80"/>
      <c r="P356" s="80" t="e">
        <f t="shared" si="515"/>
        <v>#DIV/0!</v>
      </c>
      <c r="Q356" s="383"/>
      <c r="R356" s="383"/>
      <c r="S356" s="438" t="s">
        <v>61</v>
      </c>
      <c r="T356" s="42" t="e">
        <f>H368-K368=#REF!</f>
        <v>#REF!</v>
      </c>
      <c r="CJ356" s="40" t="b">
        <f t="shared" si="495"/>
        <v>1</v>
      </c>
      <c r="CT356" s="271">
        <f t="shared" si="516"/>
        <v>0</v>
      </c>
      <c r="CU356" s="25" t="b">
        <f t="shared" si="517"/>
        <v>1</v>
      </c>
    </row>
    <row r="357" spans="1:99" s="32" customFormat="1" x14ac:dyDescent="0.25">
      <c r="A357" s="61"/>
      <c r="B357" s="62" t="s">
        <v>10</v>
      </c>
      <c r="C357" s="52"/>
      <c r="D357" s="24"/>
      <c r="E357" s="24"/>
      <c r="F357" s="24"/>
      <c r="G357" s="284"/>
      <c r="H357" s="24"/>
      <c r="I357" s="24"/>
      <c r="J357" s="79" t="e">
        <f t="shared" si="514"/>
        <v>#DIV/0!</v>
      </c>
      <c r="K357" s="24"/>
      <c r="L357" s="81" t="e">
        <f>K357/H357</f>
        <v>#DIV/0!</v>
      </c>
      <c r="M357" s="81" t="e">
        <f>K357/I357</f>
        <v>#DIV/0!</v>
      </c>
      <c r="N357" s="81"/>
      <c r="O357" s="81"/>
      <c r="P357" s="81" t="e">
        <f t="shared" si="515"/>
        <v>#DIV/0!</v>
      </c>
      <c r="Q357" s="384"/>
      <c r="R357" s="384"/>
      <c r="S357" s="439"/>
      <c r="T357" s="32" t="e">
        <f>H369-K369=#REF!</f>
        <v>#REF!</v>
      </c>
      <c r="CJ357" s="40" t="b">
        <f t="shared" si="495"/>
        <v>1</v>
      </c>
      <c r="CT357" s="271">
        <f t="shared" si="516"/>
        <v>0</v>
      </c>
      <c r="CU357" s="25" t="b">
        <f t="shared" si="517"/>
        <v>1</v>
      </c>
    </row>
    <row r="358" spans="1:99" s="32" customFormat="1" x14ac:dyDescent="0.25">
      <c r="A358" s="61"/>
      <c r="B358" s="62" t="s">
        <v>8</v>
      </c>
      <c r="C358" s="52"/>
      <c r="D358" s="24" t="e">
        <f>#REF!+#REF!</f>
        <v>#REF!</v>
      </c>
      <c r="E358" s="24" t="e">
        <f>#REF!+#REF!</f>
        <v>#REF!</v>
      </c>
      <c r="F358" s="24" t="e">
        <f>#REF!+#REF!</f>
        <v>#REF!</v>
      </c>
      <c r="G358" s="24"/>
      <c r="H358" s="24"/>
      <c r="I358" s="24"/>
      <c r="J358" s="79" t="e">
        <f t="shared" si="514"/>
        <v>#DIV/0!</v>
      </c>
      <c r="K358" s="24"/>
      <c r="L358" s="81" t="e">
        <f>K358/H358</f>
        <v>#DIV/0!</v>
      </c>
      <c r="M358" s="81" t="e">
        <f>K358/I358</f>
        <v>#DIV/0!</v>
      </c>
      <c r="N358" s="81"/>
      <c r="O358" s="81"/>
      <c r="P358" s="81" t="e">
        <f t="shared" si="515"/>
        <v>#DIV/0!</v>
      </c>
      <c r="Q358" s="384"/>
      <c r="R358" s="384"/>
      <c r="S358" s="439"/>
      <c r="T358" s="32" t="e">
        <f>H370-K370=#REF!</f>
        <v>#REF!</v>
      </c>
      <c r="CJ358" s="40" t="b">
        <f t="shared" si="495"/>
        <v>1</v>
      </c>
      <c r="CT358" s="271">
        <f t="shared" si="516"/>
        <v>0</v>
      </c>
      <c r="CU358" s="25" t="b">
        <f t="shared" si="517"/>
        <v>1</v>
      </c>
    </row>
    <row r="359" spans="1:99" s="32" customFormat="1" x14ac:dyDescent="0.25">
      <c r="A359" s="61"/>
      <c r="B359" s="62" t="s">
        <v>19</v>
      </c>
      <c r="C359" s="52"/>
      <c r="D359" s="24"/>
      <c r="E359" s="24"/>
      <c r="F359" s="24"/>
      <c r="G359" s="24"/>
      <c r="H359" s="24"/>
      <c r="I359" s="24"/>
      <c r="J359" s="79" t="e">
        <f t="shared" si="514"/>
        <v>#DIV/0!</v>
      </c>
      <c r="K359" s="24"/>
      <c r="L359" s="81" t="e">
        <f t="shared" ref="L359:L361" si="520">K359/H359</f>
        <v>#DIV/0!</v>
      </c>
      <c r="M359" s="81" t="e">
        <f t="shared" ref="M359:M361" si="521">K359/I359</f>
        <v>#DIV/0!</v>
      </c>
      <c r="N359" s="81"/>
      <c r="O359" s="81"/>
      <c r="P359" s="81" t="e">
        <f t="shared" si="515"/>
        <v>#DIV/0!</v>
      </c>
      <c r="Q359" s="384"/>
      <c r="R359" s="384"/>
      <c r="S359" s="439"/>
      <c r="T359" s="32" t="e">
        <f>H371-K371=#REF!</f>
        <v>#REF!</v>
      </c>
      <c r="CJ359" s="40" t="b">
        <f t="shared" si="495"/>
        <v>1</v>
      </c>
      <c r="CT359" s="271">
        <f t="shared" si="516"/>
        <v>0</v>
      </c>
      <c r="CU359" s="25" t="b">
        <f t="shared" si="517"/>
        <v>1</v>
      </c>
    </row>
    <row r="360" spans="1:99" s="32" customFormat="1" x14ac:dyDescent="0.25">
      <c r="A360" s="61"/>
      <c r="B360" s="52" t="s">
        <v>22</v>
      </c>
      <c r="C360" s="52"/>
      <c r="D360" s="24"/>
      <c r="E360" s="24"/>
      <c r="F360" s="24"/>
      <c r="G360" s="24"/>
      <c r="H360" s="24"/>
      <c r="I360" s="24"/>
      <c r="J360" s="79" t="e">
        <f t="shared" si="514"/>
        <v>#DIV/0!</v>
      </c>
      <c r="K360" s="171"/>
      <c r="L360" s="81" t="e">
        <f t="shared" si="520"/>
        <v>#DIV/0!</v>
      </c>
      <c r="M360" s="81" t="e">
        <f t="shared" si="521"/>
        <v>#DIV/0!</v>
      </c>
      <c r="N360" s="81"/>
      <c r="O360" s="81"/>
      <c r="P360" s="81" t="e">
        <f t="shared" si="515"/>
        <v>#DIV/0!</v>
      </c>
      <c r="Q360" s="384"/>
      <c r="R360" s="384"/>
      <c r="S360" s="439"/>
      <c r="T360" s="32" t="e">
        <f>H372-K372=#REF!</f>
        <v>#REF!</v>
      </c>
      <c r="CJ360" s="40" t="b">
        <f t="shared" si="495"/>
        <v>1</v>
      </c>
      <c r="CT360" s="271">
        <f t="shared" si="516"/>
        <v>0</v>
      </c>
      <c r="CU360" s="25" t="b">
        <f t="shared" si="517"/>
        <v>1</v>
      </c>
    </row>
    <row r="361" spans="1:99" s="32" customFormat="1" collapsed="1" x14ac:dyDescent="0.25">
      <c r="A361" s="63"/>
      <c r="B361" s="52" t="s">
        <v>11</v>
      </c>
      <c r="C361" s="52"/>
      <c r="D361" s="24"/>
      <c r="E361" s="24"/>
      <c r="F361" s="24"/>
      <c r="G361" s="24"/>
      <c r="H361" s="24"/>
      <c r="I361" s="24"/>
      <c r="J361" s="79" t="e">
        <f t="shared" si="514"/>
        <v>#DIV/0!</v>
      </c>
      <c r="K361" s="171"/>
      <c r="L361" s="81" t="e">
        <f t="shared" si="520"/>
        <v>#DIV/0!</v>
      </c>
      <c r="M361" s="81" t="e">
        <f t="shared" si="521"/>
        <v>#DIV/0!</v>
      </c>
      <c r="N361" s="81"/>
      <c r="O361" s="81"/>
      <c r="P361" s="81" t="e">
        <f t="shared" si="515"/>
        <v>#DIV/0!</v>
      </c>
      <c r="Q361" s="364"/>
      <c r="R361" s="364"/>
      <c r="S361" s="440"/>
      <c r="T361" s="32" t="e">
        <f>H373-K373=#REF!</f>
        <v>#REF!</v>
      </c>
      <c r="CJ361" s="40" t="b">
        <f t="shared" si="495"/>
        <v>1</v>
      </c>
      <c r="CT361" s="271">
        <f t="shared" si="516"/>
        <v>0</v>
      </c>
      <c r="CU361" s="25" t="b">
        <f t="shared" si="517"/>
        <v>1</v>
      </c>
    </row>
    <row r="362" spans="1:99" s="39" customFormat="1" ht="246" customHeight="1" x14ac:dyDescent="0.25">
      <c r="A362" s="617" t="s">
        <v>38</v>
      </c>
      <c r="B362" s="75" t="s">
        <v>347</v>
      </c>
      <c r="C362" s="47" t="s">
        <v>9</v>
      </c>
      <c r="D362" s="48">
        <f>SUM(D363:D367)</f>
        <v>0</v>
      </c>
      <c r="E362" s="48">
        <f>SUM(E363:E367)</f>
        <v>0</v>
      </c>
      <c r="F362" s="48">
        <f>SUM(F363:F367)</f>
        <v>0</v>
      </c>
      <c r="G362" s="48">
        <f>SUM(G363:G367)</f>
        <v>402805.2</v>
      </c>
      <c r="H362" s="48">
        <f t="shared" ref="H362:K362" si="522">SUM(H363:H367)</f>
        <v>402805.2</v>
      </c>
      <c r="I362" s="48">
        <f t="shared" si="522"/>
        <v>78.94</v>
      </c>
      <c r="J362" s="50">
        <f t="shared" si="514"/>
        <v>0</v>
      </c>
      <c r="K362" s="48">
        <f t="shared" si="522"/>
        <v>78.94</v>
      </c>
      <c r="L362" s="116">
        <f>K362/H362</f>
        <v>0</v>
      </c>
      <c r="M362" s="78">
        <f>K362/I362</f>
        <v>1</v>
      </c>
      <c r="N362" s="289">
        <f t="shared" ref="N362:O362" si="523">SUM(N363:N367)</f>
        <v>402805.2</v>
      </c>
      <c r="O362" s="289">
        <f t="shared" si="523"/>
        <v>0</v>
      </c>
      <c r="P362" s="77">
        <f t="shared" ref="P362:P407" si="524">N362/H362</f>
        <v>1</v>
      </c>
      <c r="Q362" s="387"/>
      <c r="R362" s="387"/>
      <c r="S362" s="481" t="s">
        <v>458</v>
      </c>
      <c r="T362" s="38" t="e">
        <f>H374-K374=#REF!</f>
        <v>#REF!</v>
      </c>
      <c r="U362" s="458"/>
      <c r="CG362" s="192">
        <f>K374/H374*100</f>
        <v>0</v>
      </c>
      <c r="CJ362" s="40" t="b">
        <f t="shared" si="495"/>
        <v>1</v>
      </c>
      <c r="CT362" s="271">
        <f t="shared" si="516"/>
        <v>402805.2</v>
      </c>
      <c r="CU362" s="25" t="b">
        <f t="shared" si="517"/>
        <v>1</v>
      </c>
    </row>
    <row r="363" spans="1:99" s="195" customFormat="1" ht="69" customHeight="1" x14ac:dyDescent="0.25">
      <c r="A363" s="618"/>
      <c r="B363" s="52" t="s">
        <v>10</v>
      </c>
      <c r="C363" s="52"/>
      <c r="D363" s="24"/>
      <c r="E363" s="24"/>
      <c r="F363" s="24"/>
      <c r="G363" s="284">
        <f t="shared" ref="G363:I367" si="525">G369+G399</f>
        <v>14306.5</v>
      </c>
      <c r="H363" s="24">
        <f t="shared" si="525"/>
        <v>14306.5</v>
      </c>
      <c r="I363" s="24">
        <f t="shared" si="525"/>
        <v>0</v>
      </c>
      <c r="J363" s="96">
        <f t="shared" si="514"/>
        <v>0</v>
      </c>
      <c r="K363" s="24">
        <f>K369+K399</f>
        <v>0</v>
      </c>
      <c r="L363" s="96">
        <f>K363/H363</f>
        <v>0</v>
      </c>
      <c r="M363" s="79" t="e">
        <f t="shared" ref="M363:M367" si="526">K363/I363</f>
        <v>#DIV/0!</v>
      </c>
      <c r="N363" s="284">
        <f t="shared" ref="N363:O367" si="527">N369+N399</f>
        <v>14306.5</v>
      </c>
      <c r="O363" s="284">
        <f t="shared" si="527"/>
        <v>0</v>
      </c>
      <c r="P363" s="54">
        <f t="shared" si="524"/>
        <v>1</v>
      </c>
      <c r="Q363" s="348"/>
      <c r="R363" s="348"/>
      <c r="S363" s="631" t="s">
        <v>448</v>
      </c>
      <c r="T363" s="40" t="e">
        <f>H375-K375=#REF!</f>
        <v>#REF!</v>
      </c>
      <c r="U363" s="459"/>
      <c r="CJ363" s="40" t="b">
        <f t="shared" si="495"/>
        <v>1</v>
      </c>
      <c r="CT363" s="271">
        <f t="shared" si="516"/>
        <v>14306.5</v>
      </c>
      <c r="CU363" s="25" t="b">
        <f t="shared" si="517"/>
        <v>1</v>
      </c>
    </row>
    <row r="364" spans="1:99" s="195" customFormat="1" ht="69" customHeight="1" x14ac:dyDescent="0.25">
      <c r="A364" s="618"/>
      <c r="B364" s="52" t="s">
        <v>8</v>
      </c>
      <c r="C364" s="52"/>
      <c r="D364" s="24">
        <f t="shared" ref="D364:F365" si="528">D370+D376</f>
        <v>0</v>
      </c>
      <c r="E364" s="24">
        <f t="shared" si="528"/>
        <v>0</v>
      </c>
      <c r="F364" s="24">
        <f t="shared" si="528"/>
        <v>0</v>
      </c>
      <c r="G364" s="24">
        <f t="shared" si="525"/>
        <v>328394.59999999998</v>
      </c>
      <c r="H364" s="24">
        <f t="shared" si="525"/>
        <v>328394.59999999998</v>
      </c>
      <c r="I364" s="24">
        <f t="shared" si="525"/>
        <v>0</v>
      </c>
      <c r="J364" s="96">
        <f t="shared" si="514"/>
        <v>0</v>
      </c>
      <c r="K364" s="24">
        <f>K370+K400</f>
        <v>0</v>
      </c>
      <c r="L364" s="96">
        <f t="shared" ref="L364:L367" si="529">K364/H364</f>
        <v>0</v>
      </c>
      <c r="M364" s="79" t="e">
        <f t="shared" si="526"/>
        <v>#DIV/0!</v>
      </c>
      <c r="N364" s="284">
        <f t="shared" si="527"/>
        <v>328394.59999999998</v>
      </c>
      <c r="O364" s="284">
        <f t="shared" si="527"/>
        <v>0</v>
      </c>
      <c r="P364" s="54">
        <f t="shared" si="524"/>
        <v>1</v>
      </c>
      <c r="Q364" s="348"/>
      <c r="R364" s="348"/>
      <c r="S364" s="631"/>
      <c r="T364" s="40" t="e">
        <f>H376-K376=#REF!</f>
        <v>#REF!</v>
      </c>
      <c r="U364" s="459"/>
      <c r="CJ364" s="40" t="b">
        <f t="shared" si="495"/>
        <v>1</v>
      </c>
      <c r="CT364" s="271">
        <f t="shared" si="516"/>
        <v>328394.59999999998</v>
      </c>
      <c r="CU364" s="25" t="b">
        <f t="shared" si="517"/>
        <v>1</v>
      </c>
    </row>
    <row r="365" spans="1:99" s="195" customFormat="1" ht="69" customHeight="1" x14ac:dyDescent="0.25">
      <c r="A365" s="65"/>
      <c r="B365" s="60" t="s">
        <v>19</v>
      </c>
      <c r="C365" s="60"/>
      <c r="D365" s="71">
        <f t="shared" si="528"/>
        <v>0</v>
      </c>
      <c r="E365" s="71">
        <f t="shared" si="528"/>
        <v>0</v>
      </c>
      <c r="F365" s="71">
        <f t="shared" si="528"/>
        <v>0</v>
      </c>
      <c r="G365" s="24">
        <f t="shared" si="525"/>
        <v>58348.19</v>
      </c>
      <c r="H365" s="24">
        <f t="shared" si="525"/>
        <v>58348.19</v>
      </c>
      <c r="I365" s="24">
        <f t="shared" si="525"/>
        <v>78.94</v>
      </c>
      <c r="J365" s="254">
        <f t="shared" si="514"/>
        <v>1E-3</v>
      </c>
      <c r="K365" s="24">
        <f>K371+K401</f>
        <v>78.94</v>
      </c>
      <c r="L365" s="254">
        <f t="shared" si="529"/>
        <v>1E-3</v>
      </c>
      <c r="M365" s="82">
        <f t="shared" si="526"/>
        <v>1</v>
      </c>
      <c r="N365" s="284">
        <f t="shared" si="527"/>
        <v>58348.19</v>
      </c>
      <c r="O365" s="291">
        <f t="shared" si="527"/>
        <v>0</v>
      </c>
      <c r="P365" s="72">
        <f t="shared" si="524"/>
        <v>1</v>
      </c>
      <c r="Q365" s="388"/>
      <c r="R365" s="388"/>
      <c r="S365" s="631" t="s">
        <v>451</v>
      </c>
      <c r="T365" s="40" t="e">
        <f>H377-K377=#REF!</f>
        <v>#REF!</v>
      </c>
      <c r="CJ365" s="40" t="b">
        <f t="shared" si="495"/>
        <v>1</v>
      </c>
      <c r="CT365" s="271">
        <f t="shared" si="516"/>
        <v>58348.19</v>
      </c>
      <c r="CU365" s="25" t="b">
        <f t="shared" si="517"/>
        <v>1</v>
      </c>
    </row>
    <row r="366" spans="1:99" s="195" customFormat="1" ht="69" customHeight="1" x14ac:dyDescent="0.25">
      <c r="A366" s="65"/>
      <c r="B366" s="52" t="s">
        <v>22</v>
      </c>
      <c r="C366" s="52"/>
      <c r="D366" s="24"/>
      <c r="E366" s="24"/>
      <c r="F366" s="24"/>
      <c r="G366" s="24">
        <f t="shared" si="525"/>
        <v>1755.91</v>
      </c>
      <c r="H366" s="24">
        <f t="shared" si="525"/>
        <v>1755.91</v>
      </c>
      <c r="I366" s="24">
        <f t="shared" si="525"/>
        <v>0</v>
      </c>
      <c r="J366" s="96">
        <f t="shared" ref="J366:J367" si="530">I366/H366</f>
        <v>0</v>
      </c>
      <c r="K366" s="24">
        <f>K372+K402</f>
        <v>0</v>
      </c>
      <c r="L366" s="96">
        <f t="shared" si="529"/>
        <v>0</v>
      </c>
      <c r="M366" s="79" t="e">
        <f t="shared" si="526"/>
        <v>#DIV/0!</v>
      </c>
      <c r="N366" s="284">
        <f t="shared" si="527"/>
        <v>1755.91</v>
      </c>
      <c r="O366" s="284">
        <f t="shared" si="527"/>
        <v>0</v>
      </c>
      <c r="P366" s="54">
        <f t="shared" si="524"/>
        <v>1</v>
      </c>
      <c r="Q366" s="389"/>
      <c r="R366" s="389"/>
      <c r="S366" s="631"/>
      <c r="T366" s="40" t="e">
        <f>H378-K378=#REF!</f>
        <v>#REF!</v>
      </c>
      <c r="CJ366" s="40" t="b">
        <f t="shared" si="495"/>
        <v>1</v>
      </c>
      <c r="CT366" s="271">
        <f t="shared" si="516"/>
        <v>1755.91</v>
      </c>
      <c r="CU366" s="25" t="b">
        <f t="shared" si="517"/>
        <v>1</v>
      </c>
    </row>
    <row r="367" spans="1:99" s="195" customFormat="1" ht="69" customHeight="1" collapsed="1" x14ac:dyDescent="0.25">
      <c r="A367" s="70"/>
      <c r="B367" s="52" t="s">
        <v>11</v>
      </c>
      <c r="C367" s="52"/>
      <c r="D367" s="24"/>
      <c r="E367" s="24"/>
      <c r="F367" s="24"/>
      <c r="G367" s="24">
        <f t="shared" si="525"/>
        <v>0</v>
      </c>
      <c r="H367" s="24">
        <f t="shared" si="525"/>
        <v>0</v>
      </c>
      <c r="I367" s="24">
        <f t="shared" si="525"/>
        <v>0</v>
      </c>
      <c r="J367" s="97" t="e">
        <f t="shared" si="530"/>
        <v>#DIV/0!</v>
      </c>
      <c r="K367" s="24">
        <f>K373+K403</f>
        <v>0</v>
      </c>
      <c r="L367" s="97" t="e">
        <f t="shared" si="529"/>
        <v>#DIV/0!</v>
      </c>
      <c r="M367" s="79" t="e">
        <f t="shared" si="526"/>
        <v>#DIV/0!</v>
      </c>
      <c r="N367" s="284">
        <f t="shared" si="527"/>
        <v>0</v>
      </c>
      <c r="O367" s="284">
        <f t="shared" si="527"/>
        <v>0</v>
      </c>
      <c r="P367" s="97" t="e">
        <f t="shared" si="524"/>
        <v>#DIV/0!</v>
      </c>
      <c r="Q367" s="390"/>
      <c r="R367" s="390"/>
      <c r="S367" s="475" t="s">
        <v>453</v>
      </c>
      <c r="T367" s="40" t="e">
        <f>H379-K379=#REF!</f>
        <v>#REF!</v>
      </c>
      <c r="CJ367" s="40" t="b">
        <f t="shared" si="495"/>
        <v>1</v>
      </c>
      <c r="CT367" s="271">
        <f t="shared" si="516"/>
        <v>0</v>
      </c>
      <c r="CU367" s="25" t="b">
        <f t="shared" si="517"/>
        <v>1</v>
      </c>
    </row>
    <row r="368" spans="1:99" s="39" customFormat="1" ht="46.5" x14ac:dyDescent="0.25">
      <c r="A368" s="160" t="s">
        <v>133</v>
      </c>
      <c r="B368" s="150" t="s">
        <v>92</v>
      </c>
      <c r="C368" s="120" t="s">
        <v>2</v>
      </c>
      <c r="D368" s="288">
        <f t="shared" ref="D368:I368" si="531">SUM(D369:D373)</f>
        <v>0</v>
      </c>
      <c r="E368" s="288">
        <f t="shared" si="531"/>
        <v>0</v>
      </c>
      <c r="F368" s="288">
        <f t="shared" si="531"/>
        <v>0</v>
      </c>
      <c r="G368" s="288">
        <f>SUM(G369:G373)</f>
        <v>378965.9</v>
      </c>
      <c r="H368" s="288">
        <f t="shared" si="531"/>
        <v>378965.9</v>
      </c>
      <c r="I368" s="288">
        <f t="shared" si="531"/>
        <v>78.94</v>
      </c>
      <c r="J368" s="121">
        <f>I368/H368</f>
        <v>0</v>
      </c>
      <c r="K368" s="288">
        <f>SUM(K369:K373)</f>
        <v>78.94</v>
      </c>
      <c r="L368" s="182">
        <f>K368/H368</f>
        <v>0</v>
      </c>
      <c r="M368" s="217">
        <f>K368/I368</f>
        <v>1</v>
      </c>
      <c r="N368" s="288">
        <f>SUM(N369:N373)</f>
        <v>378965.9</v>
      </c>
      <c r="O368" s="288">
        <f>H368-N368</f>
        <v>0</v>
      </c>
      <c r="P368" s="121">
        <f t="shared" si="524"/>
        <v>1</v>
      </c>
      <c r="Q368" s="121"/>
      <c r="R368" s="121"/>
      <c r="S368" s="629"/>
      <c r="T368" s="38" t="e">
        <f>H380-K380=#REF!</f>
        <v>#REF!</v>
      </c>
      <c r="CJ368" s="40" t="b">
        <f t="shared" si="495"/>
        <v>1</v>
      </c>
      <c r="CT368" s="271">
        <f t="shared" si="516"/>
        <v>378965.9</v>
      </c>
      <c r="CU368" s="25" t="b">
        <f t="shared" si="517"/>
        <v>1</v>
      </c>
    </row>
    <row r="369" spans="1:99" s="207" customFormat="1" ht="33" customHeight="1" x14ac:dyDescent="0.25">
      <c r="A369" s="164"/>
      <c r="B369" s="162" t="s">
        <v>10</v>
      </c>
      <c r="C369" s="277"/>
      <c r="D369" s="294"/>
      <c r="E369" s="294"/>
      <c r="F369" s="294"/>
      <c r="G369" s="294">
        <f>G375+G381+G387</f>
        <v>0</v>
      </c>
      <c r="H369" s="294">
        <f t="shared" ref="H369:I369" si="532">H375+H381+H387</f>
        <v>0</v>
      </c>
      <c r="I369" s="294">
        <f t="shared" si="532"/>
        <v>0</v>
      </c>
      <c r="J369" s="154" t="e">
        <f t="shared" ref="J369" si="533">I369/H369</f>
        <v>#DIV/0!</v>
      </c>
      <c r="K369" s="294">
        <f t="shared" ref="K369" si="534">K375+K381+K387</f>
        <v>0</v>
      </c>
      <c r="L369" s="218" t="e">
        <f>L375+L381+#REF!+#REF!+L393+#REF!</f>
        <v>#DIV/0!</v>
      </c>
      <c r="M369" s="157" t="e">
        <f t="shared" ref="M369" si="535">K369/I369</f>
        <v>#DIV/0!</v>
      </c>
      <c r="N369" s="294">
        <f t="shared" ref="N369:O373" si="536">N375+N381+N387</f>
        <v>0</v>
      </c>
      <c r="O369" s="294">
        <f t="shared" si="536"/>
        <v>0</v>
      </c>
      <c r="P369" s="154" t="e">
        <f t="shared" si="524"/>
        <v>#DIV/0!</v>
      </c>
      <c r="Q369" s="154"/>
      <c r="R369" s="154"/>
      <c r="S369" s="629"/>
      <c r="T369" s="40" t="e">
        <f>H381-K381=#REF!</f>
        <v>#REF!</v>
      </c>
      <c r="CJ369" s="40" t="b">
        <f t="shared" si="495"/>
        <v>1</v>
      </c>
      <c r="CT369" s="271">
        <f t="shared" si="516"/>
        <v>0</v>
      </c>
      <c r="CU369" s="25" t="b">
        <f t="shared" si="517"/>
        <v>1</v>
      </c>
    </row>
    <row r="370" spans="1:99" s="207" customFormat="1" ht="33" customHeight="1" x14ac:dyDescent="0.25">
      <c r="A370" s="164"/>
      <c r="B370" s="162" t="s">
        <v>8</v>
      </c>
      <c r="C370" s="277"/>
      <c r="D370" s="294"/>
      <c r="E370" s="294"/>
      <c r="F370" s="294">
        <f>D370-E370</f>
        <v>0</v>
      </c>
      <c r="G370" s="294">
        <f t="shared" ref="G370:I370" si="537">G376+G382+G388</f>
        <v>319315.3</v>
      </c>
      <c r="H370" s="294">
        <f t="shared" si="537"/>
        <v>319315.3</v>
      </c>
      <c r="I370" s="294">
        <f t="shared" si="537"/>
        <v>0</v>
      </c>
      <c r="J370" s="152">
        <f>I370/H370</f>
        <v>0</v>
      </c>
      <c r="K370" s="294">
        <f t="shared" ref="K370" si="538">K376+K382+K388</f>
        <v>0</v>
      </c>
      <c r="L370" s="125">
        <f t="shared" ref="L370:L372" si="539">K370/H370</f>
        <v>0</v>
      </c>
      <c r="M370" s="157" t="e">
        <f>K370/I370</f>
        <v>#DIV/0!</v>
      </c>
      <c r="N370" s="294">
        <f t="shared" si="536"/>
        <v>319315.3</v>
      </c>
      <c r="O370" s="294">
        <f t="shared" si="536"/>
        <v>0</v>
      </c>
      <c r="P370" s="152">
        <f t="shared" si="524"/>
        <v>1</v>
      </c>
      <c r="Q370" s="152"/>
      <c r="R370" s="152"/>
      <c r="S370" s="629"/>
      <c r="T370" s="40" t="e">
        <f>H382-K382=#REF!</f>
        <v>#REF!</v>
      </c>
      <c r="CJ370" s="40" t="b">
        <f t="shared" si="495"/>
        <v>1</v>
      </c>
      <c r="CT370" s="271">
        <f t="shared" si="516"/>
        <v>319315.3</v>
      </c>
      <c r="CU370" s="25" t="b">
        <f t="shared" si="517"/>
        <v>1</v>
      </c>
    </row>
    <row r="371" spans="1:99" s="207" customFormat="1" ht="33" customHeight="1" x14ac:dyDescent="0.25">
      <c r="A371" s="164"/>
      <c r="B371" s="161" t="s">
        <v>19</v>
      </c>
      <c r="C371" s="156"/>
      <c r="D371" s="287"/>
      <c r="E371" s="287"/>
      <c r="F371" s="287"/>
      <c r="G371" s="294">
        <f t="shared" ref="G371:I371" si="540">G377+G383+G389</f>
        <v>57894.69</v>
      </c>
      <c r="H371" s="294">
        <f t="shared" si="540"/>
        <v>57894.69</v>
      </c>
      <c r="I371" s="294">
        <f t="shared" si="540"/>
        <v>78.94</v>
      </c>
      <c r="J371" s="152">
        <f t="shared" ref="J371:J373" si="541">I371/H371</f>
        <v>0</v>
      </c>
      <c r="K371" s="294">
        <f t="shared" ref="K371" si="542">K377+K383+K389</f>
        <v>78.94</v>
      </c>
      <c r="L371" s="125">
        <f t="shared" si="539"/>
        <v>0</v>
      </c>
      <c r="M371" s="157">
        <f t="shared" ref="M371:M373" si="543">K371/I371</f>
        <v>1</v>
      </c>
      <c r="N371" s="294">
        <f t="shared" si="536"/>
        <v>57894.69</v>
      </c>
      <c r="O371" s="294">
        <f t="shared" si="536"/>
        <v>0</v>
      </c>
      <c r="P371" s="152">
        <f t="shared" si="524"/>
        <v>1</v>
      </c>
      <c r="Q371" s="152"/>
      <c r="R371" s="152"/>
      <c r="S371" s="629"/>
      <c r="T371" s="40" t="e">
        <f>H383-K383=#REF!</f>
        <v>#REF!</v>
      </c>
      <c r="CJ371" s="40" t="b">
        <f t="shared" si="495"/>
        <v>1</v>
      </c>
      <c r="CT371" s="271">
        <f t="shared" si="516"/>
        <v>57894.69</v>
      </c>
      <c r="CU371" s="25" t="b">
        <f t="shared" si="517"/>
        <v>1</v>
      </c>
    </row>
    <row r="372" spans="1:99" s="207" customFormat="1" ht="33" customHeight="1" x14ac:dyDescent="0.25">
      <c r="A372" s="164"/>
      <c r="B372" s="156" t="s">
        <v>22</v>
      </c>
      <c r="C372" s="156"/>
      <c r="D372" s="287"/>
      <c r="E372" s="287"/>
      <c r="F372" s="287"/>
      <c r="G372" s="294">
        <f t="shared" ref="G372:I372" si="544">G378+G384+G390</f>
        <v>1755.91</v>
      </c>
      <c r="H372" s="294">
        <f t="shared" si="544"/>
        <v>1755.91</v>
      </c>
      <c r="I372" s="294">
        <f t="shared" si="544"/>
        <v>0</v>
      </c>
      <c r="J372" s="152">
        <f t="shared" si="541"/>
        <v>0</v>
      </c>
      <c r="K372" s="294">
        <f t="shared" ref="K372" si="545">K378+K384+K390</f>
        <v>0</v>
      </c>
      <c r="L372" s="125">
        <f t="shared" si="539"/>
        <v>0</v>
      </c>
      <c r="M372" s="157" t="e">
        <f t="shared" si="543"/>
        <v>#DIV/0!</v>
      </c>
      <c r="N372" s="294">
        <f t="shared" si="536"/>
        <v>1755.91</v>
      </c>
      <c r="O372" s="294">
        <f t="shared" si="536"/>
        <v>0</v>
      </c>
      <c r="P372" s="152">
        <f t="shared" si="524"/>
        <v>1</v>
      </c>
      <c r="Q372" s="152"/>
      <c r="R372" s="152"/>
      <c r="S372" s="629"/>
      <c r="T372" s="40" t="e">
        <f>H384-K384=#REF!</f>
        <v>#REF!</v>
      </c>
      <c r="CJ372" s="40" t="b">
        <f t="shared" si="495"/>
        <v>1</v>
      </c>
      <c r="CT372" s="271">
        <f t="shared" si="516"/>
        <v>1755.91</v>
      </c>
      <c r="CU372" s="25" t="b">
        <f t="shared" si="517"/>
        <v>1</v>
      </c>
    </row>
    <row r="373" spans="1:99" s="207" customFormat="1" ht="33" customHeight="1" collapsed="1" x14ac:dyDescent="0.25">
      <c r="A373" s="165"/>
      <c r="B373" s="161" t="s">
        <v>11</v>
      </c>
      <c r="C373" s="156"/>
      <c r="D373" s="287"/>
      <c r="E373" s="287"/>
      <c r="F373" s="287"/>
      <c r="G373" s="294">
        <f t="shared" ref="G373:I373" si="546">G379+G385+G391</f>
        <v>0</v>
      </c>
      <c r="H373" s="294">
        <f t="shared" si="546"/>
        <v>0</v>
      </c>
      <c r="I373" s="294">
        <f t="shared" si="546"/>
        <v>0</v>
      </c>
      <c r="J373" s="154" t="e">
        <f t="shared" si="541"/>
        <v>#DIV/0!</v>
      </c>
      <c r="K373" s="294">
        <f t="shared" ref="K373" si="547">K379+K385+K391</f>
        <v>0</v>
      </c>
      <c r="L373" s="218" t="e">
        <f>L379+L385+#REF!+#REF!+L397+#REF!</f>
        <v>#DIV/0!</v>
      </c>
      <c r="M373" s="157" t="e">
        <f t="shared" si="543"/>
        <v>#DIV/0!</v>
      </c>
      <c r="N373" s="294">
        <f t="shared" si="536"/>
        <v>0</v>
      </c>
      <c r="O373" s="294">
        <f t="shared" si="536"/>
        <v>0</v>
      </c>
      <c r="P373" s="154" t="e">
        <f t="shared" si="524"/>
        <v>#DIV/0!</v>
      </c>
      <c r="Q373" s="154"/>
      <c r="R373" s="154"/>
      <c r="S373" s="629"/>
      <c r="T373" s="40" t="e">
        <f>H385-K385=#REF!</f>
        <v>#REF!</v>
      </c>
      <c r="CJ373" s="40" t="b">
        <f t="shared" ref="CJ373:CJ406" si="548">N373+O373=H373</f>
        <v>1</v>
      </c>
      <c r="CT373" s="271">
        <f t="shared" si="516"/>
        <v>0</v>
      </c>
      <c r="CU373" s="25" t="b">
        <f t="shared" si="517"/>
        <v>1</v>
      </c>
    </row>
    <row r="374" spans="1:99" s="39" customFormat="1" ht="46.5" x14ac:dyDescent="0.25">
      <c r="A374" s="176" t="s">
        <v>134</v>
      </c>
      <c r="B374" s="122" t="s">
        <v>206</v>
      </c>
      <c r="C374" s="158" t="s">
        <v>17</v>
      </c>
      <c r="D374" s="286">
        <f t="shared" ref="D374:I374" si="549">SUM(D375:D379)</f>
        <v>0</v>
      </c>
      <c r="E374" s="286">
        <f t="shared" si="549"/>
        <v>0</v>
      </c>
      <c r="F374" s="286">
        <f t="shared" si="549"/>
        <v>0</v>
      </c>
      <c r="G374" s="286">
        <f>SUM(G375:G379)</f>
        <v>182502.84</v>
      </c>
      <c r="H374" s="286">
        <f t="shared" si="549"/>
        <v>182502.84</v>
      </c>
      <c r="I374" s="286">
        <f t="shared" si="549"/>
        <v>0</v>
      </c>
      <c r="J374" s="123">
        <f>I374/H374</f>
        <v>0</v>
      </c>
      <c r="K374" s="286">
        <f>SUM(K375:K379)</f>
        <v>0</v>
      </c>
      <c r="L374" s="123">
        <f>K374/H374</f>
        <v>0</v>
      </c>
      <c r="M374" s="363" t="e">
        <f>K374/I374</f>
        <v>#DIV/0!</v>
      </c>
      <c r="N374" s="286">
        <f t="shared" ref="N374" si="550">SUM(N375:N379)</f>
        <v>182502.84</v>
      </c>
      <c r="O374" s="286">
        <f>H374-N374</f>
        <v>0</v>
      </c>
      <c r="P374" s="123">
        <f t="shared" si="524"/>
        <v>1</v>
      </c>
      <c r="Q374" s="372"/>
      <c r="R374" s="372"/>
      <c r="S374" s="583" t="s">
        <v>381</v>
      </c>
      <c r="T374" s="38" t="e">
        <f>H386-K386=#REF!</f>
        <v>#REF!</v>
      </c>
      <c r="CG374" s="192">
        <f>K386/H386*100</f>
        <v>0.05</v>
      </c>
      <c r="CJ374" s="40" t="b">
        <f t="shared" si="548"/>
        <v>1</v>
      </c>
      <c r="CT374" s="185">
        <f t="shared" si="516"/>
        <v>182502.84</v>
      </c>
      <c r="CU374" s="40" t="b">
        <f t="shared" si="517"/>
        <v>1</v>
      </c>
    </row>
    <row r="375" spans="1:99" s="250" customFormat="1" ht="29.25" customHeight="1" x14ac:dyDescent="0.25">
      <c r="A375" s="178"/>
      <c r="B375" s="180" t="s">
        <v>10</v>
      </c>
      <c r="C375" s="452"/>
      <c r="D375" s="462"/>
      <c r="E375" s="462"/>
      <c r="F375" s="283"/>
      <c r="G375" s="462"/>
      <c r="H375" s="283"/>
      <c r="I375" s="462"/>
      <c r="J375" s="124" t="e">
        <f t="shared" ref="J375" si="551">I375/H375</f>
        <v>#DIV/0!</v>
      </c>
      <c r="K375" s="462"/>
      <c r="L375" s="124" t="e">
        <f t="shared" ref="L375" si="552">K375/H375</f>
        <v>#DIV/0!</v>
      </c>
      <c r="M375" s="124" t="e">
        <f t="shared" ref="M375" si="553">K375/I375</f>
        <v>#DIV/0!</v>
      </c>
      <c r="N375" s="283"/>
      <c r="O375" s="462">
        <f>H375-N375</f>
        <v>0</v>
      </c>
      <c r="P375" s="124" t="e">
        <f t="shared" si="524"/>
        <v>#DIV/0!</v>
      </c>
      <c r="Q375" s="375"/>
      <c r="R375" s="375"/>
      <c r="S375" s="584"/>
      <c r="T375" s="40" t="e">
        <f>H387-K387=#REF!</f>
        <v>#REF!</v>
      </c>
      <c r="CJ375" s="40" t="b">
        <f t="shared" si="548"/>
        <v>1</v>
      </c>
      <c r="CT375" s="185">
        <f t="shared" si="516"/>
        <v>0</v>
      </c>
      <c r="CU375" s="40" t="b">
        <f t="shared" si="517"/>
        <v>1</v>
      </c>
    </row>
    <row r="376" spans="1:99" s="250" customFormat="1" ht="29.25" customHeight="1" x14ac:dyDescent="0.25">
      <c r="A376" s="178"/>
      <c r="B376" s="180" t="s">
        <v>8</v>
      </c>
      <c r="C376" s="452"/>
      <c r="D376" s="462"/>
      <c r="E376" s="462"/>
      <c r="F376" s="462">
        <f>D376-E376</f>
        <v>0</v>
      </c>
      <c r="G376" s="462">
        <v>162427.53</v>
      </c>
      <c r="H376" s="462">
        <v>162427.53</v>
      </c>
      <c r="I376" s="462"/>
      <c r="J376" s="125">
        <f>I376/H376</f>
        <v>0</v>
      </c>
      <c r="K376" s="462"/>
      <c r="L376" s="125">
        <f>K376/H376</f>
        <v>0</v>
      </c>
      <c r="M376" s="124" t="e">
        <f>K376/I376</f>
        <v>#DIV/0!</v>
      </c>
      <c r="N376" s="462">
        <f>H376</f>
        <v>162427.53</v>
      </c>
      <c r="O376" s="462">
        <f t="shared" ref="O376:O379" si="554">H376-N376</f>
        <v>0</v>
      </c>
      <c r="P376" s="125">
        <f t="shared" si="524"/>
        <v>1</v>
      </c>
      <c r="Q376" s="376"/>
      <c r="R376" s="376"/>
      <c r="S376" s="584"/>
      <c r="T376" s="40" t="e">
        <f>H388-K388=#REF!</f>
        <v>#REF!</v>
      </c>
      <c r="CJ376" s="40" t="b">
        <f t="shared" si="548"/>
        <v>1</v>
      </c>
      <c r="CT376" s="185">
        <f t="shared" si="516"/>
        <v>162427.53</v>
      </c>
      <c r="CU376" s="40" t="b">
        <f t="shared" si="517"/>
        <v>1</v>
      </c>
    </row>
    <row r="377" spans="1:99" s="250" customFormat="1" ht="29.25" customHeight="1" x14ac:dyDescent="0.25">
      <c r="A377" s="178"/>
      <c r="B377" s="180" t="s">
        <v>20</v>
      </c>
      <c r="C377" s="452"/>
      <c r="D377" s="462"/>
      <c r="E377" s="462"/>
      <c r="F377" s="462"/>
      <c r="G377" s="462">
        <v>20075.310000000001</v>
      </c>
      <c r="H377" s="462">
        <v>20075.310000000001</v>
      </c>
      <c r="I377" s="462"/>
      <c r="J377" s="125">
        <f t="shared" ref="J377:J379" si="555">I377/H377</f>
        <v>0</v>
      </c>
      <c r="K377" s="462"/>
      <c r="L377" s="125">
        <f t="shared" ref="L377:L379" si="556">K377/H377</f>
        <v>0</v>
      </c>
      <c r="M377" s="124" t="e">
        <f t="shared" ref="M377:M379" si="557">K377/I377</f>
        <v>#DIV/0!</v>
      </c>
      <c r="N377" s="462">
        <f>H377</f>
        <v>20075.310000000001</v>
      </c>
      <c r="O377" s="462">
        <f t="shared" si="554"/>
        <v>0</v>
      </c>
      <c r="P377" s="125">
        <f t="shared" si="524"/>
        <v>1</v>
      </c>
      <c r="Q377" s="376"/>
      <c r="R377" s="376"/>
      <c r="S377" s="584"/>
      <c r="T377" s="40" t="e">
        <f>H389-K389=#REF!</f>
        <v>#REF!</v>
      </c>
      <c r="CJ377" s="40" t="b">
        <f t="shared" si="548"/>
        <v>1</v>
      </c>
      <c r="CT377" s="185">
        <f t="shared" si="516"/>
        <v>20075.310000000001</v>
      </c>
      <c r="CU377" s="40" t="b">
        <f t="shared" si="517"/>
        <v>1</v>
      </c>
    </row>
    <row r="378" spans="1:99" s="250" customFormat="1" ht="29.25" customHeight="1" x14ac:dyDescent="0.25">
      <c r="A378" s="178"/>
      <c r="B378" s="126" t="s">
        <v>22</v>
      </c>
      <c r="C378" s="460"/>
      <c r="D378" s="461"/>
      <c r="E378" s="461"/>
      <c r="F378" s="293"/>
      <c r="G378" s="461"/>
      <c r="H378" s="294"/>
      <c r="I378" s="461"/>
      <c r="J378" s="124" t="e">
        <f t="shared" si="555"/>
        <v>#DIV/0!</v>
      </c>
      <c r="K378" s="461"/>
      <c r="L378" s="124" t="e">
        <f t="shared" si="556"/>
        <v>#DIV/0!</v>
      </c>
      <c r="M378" s="124" t="e">
        <f t="shared" si="557"/>
        <v>#DIV/0!</v>
      </c>
      <c r="N378" s="293"/>
      <c r="O378" s="462">
        <f t="shared" si="554"/>
        <v>0</v>
      </c>
      <c r="P378" s="124" t="e">
        <f t="shared" si="524"/>
        <v>#DIV/0!</v>
      </c>
      <c r="Q378" s="375"/>
      <c r="R378" s="375"/>
      <c r="S378" s="584"/>
      <c r="T378" s="40" t="e">
        <f>H390-K390=#REF!</f>
        <v>#REF!</v>
      </c>
      <c r="CG378" s="250" t="s">
        <v>112</v>
      </c>
      <c r="CJ378" s="40" t="b">
        <f t="shared" si="548"/>
        <v>1</v>
      </c>
      <c r="CT378" s="185">
        <f t="shared" si="516"/>
        <v>0</v>
      </c>
      <c r="CU378" s="40" t="b">
        <f t="shared" si="517"/>
        <v>1</v>
      </c>
    </row>
    <row r="379" spans="1:99" s="250" customFormat="1" ht="29.25" customHeight="1" collapsed="1" x14ac:dyDescent="0.25">
      <c r="A379" s="179"/>
      <c r="B379" s="180" t="s">
        <v>11</v>
      </c>
      <c r="C379" s="452"/>
      <c r="D379" s="462"/>
      <c r="E379" s="462"/>
      <c r="F379" s="283"/>
      <c r="G379" s="462"/>
      <c r="H379" s="283"/>
      <c r="I379" s="462"/>
      <c r="J379" s="124" t="e">
        <f t="shared" si="555"/>
        <v>#DIV/0!</v>
      </c>
      <c r="K379" s="462"/>
      <c r="L379" s="124" t="e">
        <f t="shared" si="556"/>
        <v>#DIV/0!</v>
      </c>
      <c r="M379" s="124" t="e">
        <f t="shared" si="557"/>
        <v>#DIV/0!</v>
      </c>
      <c r="N379" s="283"/>
      <c r="O379" s="462">
        <f t="shared" si="554"/>
        <v>0</v>
      </c>
      <c r="P379" s="124" t="e">
        <f t="shared" si="524"/>
        <v>#DIV/0!</v>
      </c>
      <c r="Q379" s="140"/>
      <c r="R379" s="140"/>
      <c r="S379" s="585"/>
      <c r="T379" s="40" t="e">
        <f>H391-K391=#REF!</f>
        <v>#REF!</v>
      </c>
      <c r="CJ379" s="40" t="b">
        <f t="shared" si="548"/>
        <v>1</v>
      </c>
      <c r="CT379" s="185">
        <f t="shared" si="516"/>
        <v>0</v>
      </c>
      <c r="CU379" s="40" t="b">
        <f t="shared" si="517"/>
        <v>1</v>
      </c>
    </row>
    <row r="380" spans="1:99" s="39" customFormat="1" ht="57.75" customHeight="1" x14ac:dyDescent="0.25">
      <c r="A380" s="176" t="s">
        <v>135</v>
      </c>
      <c r="B380" s="122" t="s">
        <v>196</v>
      </c>
      <c r="C380" s="158" t="s">
        <v>17</v>
      </c>
      <c r="D380" s="286">
        <f t="shared" ref="D380:I380" si="558">SUM(D381:D385)</f>
        <v>0</v>
      </c>
      <c r="E380" s="286">
        <f t="shared" si="558"/>
        <v>0</v>
      </c>
      <c r="F380" s="286">
        <f t="shared" si="558"/>
        <v>0</v>
      </c>
      <c r="G380" s="286">
        <f t="shared" si="558"/>
        <v>52892.15</v>
      </c>
      <c r="H380" s="286">
        <f t="shared" si="558"/>
        <v>52892.15</v>
      </c>
      <c r="I380" s="286">
        <f t="shared" si="558"/>
        <v>0</v>
      </c>
      <c r="J380" s="123">
        <f>I380/H380</f>
        <v>0</v>
      </c>
      <c r="K380" s="286">
        <f>SUM(K381:K385)</f>
        <v>0</v>
      </c>
      <c r="L380" s="123">
        <f>K380/H380</f>
        <v>0</v>
      </c>
      <c r="M380" s="363" t="e">
        <f>K380/I380</f>
        <v>#DIV/0!</v>
      </c>
      <c r="N380" s="286">
        <f>SUM(N381:N385)</f>
        <v>52892.15</v>
      </c>
      <c r="O380" s="286">
        <f>H380-N380</f>
        <v>0</v>
      </c>
      <c r="P380" s="123">
        <f t="shared" si="524"/>
        <v>1</v>
      </c>
      <c r="Q380" s="372"/>
      <c r="R380" s="372"/>
      <c r="S380" s="594" t="s">
        <v>279</v>
      </c>
      <c r="T380" s="38" t="e">
        <f>#REF!-#REF!=#REF!</f>
        <v>#REF!</v>
      </c>
      <c r="CG380" s="193" t="e">
        <f>#REF!/#REF!*100</f>
        <v>#REF!</v>
      </c>
      <c r="CJ380" s="40" t="b">
        <f t="shared" si="548"/>
        <v>1</v>
      </c>
      <c r="CT380" s="185">
        <f t="shared" si="516"/>
        <v>52892.15</v>
      </c>
      <c r="CU380" s="40" t="b">
        <f t="shared" si="517"/>
        <v>1</v>
      </c>
    </row>
    <row r="381" spans="1:99" s="250" customFormat="1" ht="30.75" customHeight="1" x14ac:dyDescent="0.25">
      <c r="A381" s="178"/>
      <c r="B381" s="180" t="s">
        <v>10</v>
      </c>
      <c r="C381" s="452"/>
      <c r="D381" s="462"/>
      <c r="E381" s="462"/>
      <c r="F381" s="283"/>
      <c r="G381" s="462"/>
      <c r="H381" s="283"/>
      <c r="I381" s="462"/>
      <c r="J381" s="124" t="e">
        <f t="shared" ref="J381" si="559">I381/H381</f>
        <v>#DIV/0!</v>
      </c>
      <c r="K381" s="462"/>
      <c r="L381" s="124" t="e">
        <f t="shared" ref="L381" si="560">K381/H381</f>
        <v>#DIV/0!</v>
      </c>
      <c r="M381" s="124" t="e">
        <f t="shared" ref="M381" si="561">K381/I381</f>
        <v>#DIV/0!</v>
      </c>
      <c r="N381" s="462"/>
      <c r="O381" s="462">
        <f>H381-N381</f>
        <v>0</v>
      </c>
      <c r="P381" s="124" t="e">
        <f t="shared" si="524"/>
        <v>#DIV/0!</v>
      </c>
      <c r="Q381" s="375"/>
      <c r="R381" s="375"/>
      <c r="S381" s="595"/>
      <c r="T381" s="40" t="e">
        <f>#REF!-#REF!=#REF!</f>
        <v>#REF!</v>
      </c>
      <c r="CJ381" s="40" t="b">
        <f t="shared" si="548"/>
        <v>1</v>
      </c>
      <c r="CL381" s="242" t="s">
        <v>213</v>
      </c>
      <c r="CT381" s="185">
        <f t="shared" si="516"/>
        <v>0</v>
      </c>
      <c r="CU381" s="40" t="b">
        <f t="shared" si="517"/>
        <v>1</v>
      </c>
    </row>
    <row r="382" spans="1:99" s="250" customFormat="1" ht="34.5" customHeight="1" x14ac:dyDescent="0.25">
      <c r="A382" s="178"/>
      <c r="B382" s="180" t="s">
        <v>8</v>
      </c>
      <c r="C382" s="452"/>
      <c r="D382" s="462"/>
      <c r="E382" s="462"/>
      <c r="F382" s="462">
        <f>D382-E382</f>
        <v>0</v>
      </c>
      <c r="G382" s="462">
        <v>43435.77</v>
      </c>
      <c r="H382" s="462">
        <v>43435.77</v>
      </c>
      <c r="I382" s="462"/>
      <c r="J382" s="125">
        <f>I382/H382</f>
        <v>0</v>
      </c>
      <c r="K382" s="462"/>
      <c r="L382" s="125">
        <f>K382/H382</f>
        <v>0</v>
      </c>
      <c r="M382" s="124" t="e">
        <f>K382/I382</f>
        <v>#DIV/0!</v>
      </c>
      <c r="N382" s="462">
        <f>H382</f>
        <v>43435.77</v>
      </c>
      <c r="O382" s="462">
        <f t="shared" ref="O382:O385" si="562">H382-N382</f>
        <v>0</v>
      </c>
      <c r="P382" s="125">
        <f t="shared" si="524"/>
        <v>1</v>
      </c>
      <c r="Q382" s="198"/>
      <c r="R382" s="198"/>
      <c r="S382" s="595"/>
      <c r="T382" s="40" t="e">
        <f>#REF!-#REF!=#REF!</f>
        <v>#REF!</v>
      </c>
      <c r="CJ382" s="40" t="b">
        <f t="shared" si="548"/>
        <v>1</v>
      </c>
      <c r="CT382" s="185">
        <f t="shared" si="516"/>
        <v>43435.77</v>
      </c>
      <c r="CU382" s="40" t="b">
        <f t="shared" si="517"/>
        <v>1</v>
      </c>
    </row>
    <row r="383" spans="1:99" s="250" customFormat="1" ht="30.75" customHeight="1" x14ac:dyDescent="0.25">
      <c r="A383" s="178"/>
      <c r="B383" s="126" t="s">
        <v>20</v>
      </c>
      <c r="C383" s="460"/>
      <c r="D383" s="461"/>
      <c r="E383" s="461"/>
      <c r="F383" s="461"/>
      <c r="G383" s="461">
        <v>9456.3799999999992</v>
      </c>
      <c r="H383" s="461">
        <v>9456.3799999999992</v>
      </c>
      <c r="I383" s="461"/>
      <c r="J383" s="198">
        <f t="shared" ref="J383:J385" si="563">I383/H383</f>
        <v>0</v>
      </c>
      <c r="K383" s="461"/>
      <c r="L383" s="198">
        <f t="shared" ref="L383:L385" si="564">K383/H383</f>
        <v>0</v>
      </c>
      <c r="M383" s="140" t="e">
        <f t="shared" ref="M383:M385" si="565">K383/I383</f>
        <v>#DIV/0!</v>
      </c>
      <c r="N383" s="462">
        <f>H383</f>
        <v>9456.3799999999992</v>
      </c>
      <c r="O383" s="461">
        <f t="shared" si="562"/>
        <v>0</v>
      </c>
      <c r="P383" s="198">
        <f t="shared" si="524"/>
        <v>1</v>
      </c>
      <c r="Q383" s="198"/>
      <c r="R383" s="198"/>
      <c r="S383" s="595"/>
      <c r="T383" s="40" t="e">
        <f>#REF!-#REF!=#REF!</f>
        <v>#REF!</v>
      </c>
      <c r="CJ383" s="40" t="b">
        <f t="shared" si="548"/>
        <v>1</v>
      </c>
      <c r="CT383" s="185">
        <f t="shared" si="516"/>
        <v>9456.3799999999992</v>
      </c>
      <c r="CU383" s="40" t="b">
        <f t="shared" si="517"/>
        <v>1</v>
      </c>
    </row>
    <row r="384" spans="1:99" s="250" customFormat="1" ht="36" customHeight="1" x14ac:dyDescent="0.25">
      <c r="A384" s="178"/>
      <c r="B384" s="126" t="s">
        <v>22</v>
      </c>
      <c r="C384" s="460"/>
      <c r="D384" s="461"/>
      <c r="E384" s="461"/>
      <c r="F384" s="293"/>
      <c r="G384" s="461"/>
      <c r="H384" s="293"/>
      <c r="I384" s="461"/>
      <c r="J384" s="140" t="e">
        <f t="shared" si="563"/>
        <v>#DIV/0!</v>
      </c>
      <c r="K384" s="461"/>
      <c r="L384" s="140" t="e">
        <f t="shared" si="564"/>
        <v>#DIV/0!</v>
      </c>
      <c r="M384" s="140" t="e">
        <f t="shared" si="565"/>
        <v>#DIV/0!</v>
      </c>
      <c r="N384" s="461"/>
      <c r="O384" s="461">
        <f t="shared" si="562"/>
        <v>0</v>
      </c>
      <c r="P384" s="140" t="e">
        <f t="shared" si="524"/>
        <v>#DIV/0!</v>
      </c>
      <c r="Q384" s="375"/>
      <c r="R384" s="375"/>
      <c r="S384" s="595"/>
      <c r="T384" s="40" t="e">
        <f>#REF!-#REF!=#REF!</f>
        <v>#REF!</v>
      </c>
      <c r="CJ384" s="40" t="b">
        <f t="shared" si="548"/>
        <v>1</v>
      </c>
      <c r="CT384" s="185">
        <f t="shared" ref="CT384:CT411" si="566">N384+O384</f>
        <v>0</v>
      </c>
      <c r="CU384" s="40" t="b">
        <f t="shared" ref="CU384:CU411" si="567">CT384=H384</f>
        <v>1</v>
      </c>
    </row>
    <row r="385" spans="1:99" s="250" customFormat="1" ht="35.25" customHeight="1" collapsed="1" x14ac:dyDescent="0.25">
      <c r="A385" s="179"/>
      <c r="B385" s="126" t="s">
        <v>11</v>
      </c>
      <c r="C385" s="460"/>
      <c r="D385" s="461"/>
      <c r="E385" s="461"/>
      <c r="F385" s="293"/>
      <c r="G385" s="461"/>
      <c r="H385" s="293"/>
      <c r="I385" s="461"/>
      <c r="J385" s="140" t="e">
        <f t="shared" si="563"/>
        <v>#DIV/0!</v>
      </c>
      <c r="K385" s="461"/>
      <c r="L385" s="140" t="e">
        <f t="shared" si="564"/>
        <v>#DIV/0!</v>
      </c>
      <c r="M385" s="140" t="e">
        <f t="shared" si="565"/>
        <v>#DIV/0!</v>
      </c>
      <c r="N385" s="461"/>
      <c r="O385" s="461">
        <f t="shared" si="562"/>
        <v>0</v>
      </c>
      <c r="P385" s="140" t="e">
        <f t="shared" si="524"/>
        <v>#DIV/0!</v>
      </c>
      <c r="Q385" s="140"/>
      <c r="R385" s="140"/>
      <c r="S385" s="596"/>
      <c r="T385" s="40" t="e">
        <f>#REF!-#REF!=#REF!</f>
        <v>#REF!</v>
      </c>
      <c r="CJ385" s="40" t="b">
        <f t="shared" si="548"/>
        <v>1</v>
      </c>
      <c r="CT385" s="185">
        <f t="shared" si="566"/>
        <v>0</v>
      </c>
      <c r="CU385" s="40" t="b">
        <f t="shared" si="567"/>
        <v>1</v>
      </c>
    </row>
    <row r="386" spans="1:99" s="39" customFormat="1" ht="93" x14ac:dyDescent="0.25">
      <c r="A386" s="176" t="s">
        <v>136</v>
      </c>
      <c r="B386" s="122" t="s">
        <v>197</v>
      </c>
      <c r="C386" s="158" t="s">
        <v>17</v>
      </c>
      <c r="D386" s="286">
        <f t="shared" ref="D386:I386" si="568">SUM(D387:D391)</f>
        <v>0</v>
      </c>
      <c r="E386" s="286">
        <f t="shared" si="568"/>
        <v>0</v>
      </c>
      <c r="F386" s="286">
        <f t="shared" si="568"/>
        <v>0</v>
      </c>
      <c r="G386" s="286">
        <f t="shared" si="568"/>
        <v>143570.91</v>
      </c>
      <c r="H386" s="286">
        <f t="shared" si="568"/>
        <v>143570.91</v>
      </c>
      <c r="I386" s="286">
        <f t="shared" si="568"/>
        <v>78.94</v>
      </c>
      <c r="J386" s="123">
        <f>I386/H386</f>
        <v>0</v>
      </c>
      <c r="K386" s="286">
        <f>SUM(K387:K391)</f>
        <v>78.94</v>
      </c>
      <c r="L386" s="123">
        <f>K386/H386</f>
        <v>0</v>
      </c>
      <c r="M386" s="363">
        <f>K386/I386</f>
        <v>1</v>
      </c>
      <c r="N386" s="286">
        <f>SUM(N387:N391)</f>
        <v>143570.91</v>
      </c>
      <c r="O386" s="286">
        <f>H386-N386</f>
        <v>0</v>
      </c>
      <c r="P386" s="123">
        <f t="shared" si="524"/>
        <v>1</v>
      </c>
      <c r="Q386" s="372"/>
      <c r="R386" s="372"/>
      <c r="S386" s="586"/>
      <c r="T386" s="38" t="e">
        <f>#REF!-#REF!=#REF!</f>
        <v>#REF!</v>
      </c>
      <c r="CG386" s="192" t="e">
        <f>#REF!/#REF!*100</f>
        <v>#REF!</v>
      </c>
      <c r="CJ386" s="40" t="b">
        <f t="shared" si="548"/>
        <v>1</v>
      </c>
      <c r="CT386" s="185">
        <f t="shared" si="566"/>
        <v>143570.91</v>
      </c>
      <c r="CU386" s="40" t="b">
        <f t="shared" si="567"/>
        <v>1</v>
      </c>
    </row>
    <row r="387" spans="1:99" s="250" customFormat="1" ht="33" customHeight="1" x14ac:dyDescent="0.25">
      <c r="A387" s="178"/>
      <c r="B387" s="180" t="s">
        <v>10</v>
      </c>
      <c r="C387" s="452"/>
      <c r="D387" s="462"/>
      <c r="E387" s="462"/>
      <c r="F387" s="283"/>
      <c r="G387" s="462">
        <f>G393</f>
        <v>0</v>
      </c>
      <c r="H387" s="462">
        <f t="shared" ref="H387:I387" si="569">H393</f>
        <v>0</v>
      </c>
      <c r="I387" s="462">
        <f t="shared" si="569"/>
        <v>0</v>
      </c>
      <c r="J387" s="124" t="e">
        <f t="shared" ref="J387" si="570">I387/H387</f>
        <v>#DIV/0!</v>
      </c>
      <c r="K387" s="462">
        <f t="shared" ref="K387" si="571">K393</f>
        <v>0</v>
      </c>
      <c r="L387" s="124" t="e">
        <f t="shared" ref="L387" si="572">K387/H387</f>
        <v>#DIV/0!</v>
      </c>
      <c r="M387" s="124" t="e">
        <f t="shared" ref="M387" si="573">K387/I387</f>
        <v>#DIV/0!</v>
      </c>
      <c r="N387" s="462">
        <f t="shared" ref="N387" si="574">N393</f>
        <v>0</v>
      </c>
      <c r="O387" s="462">
        <f>H387-N387</f>
        <v>0</v>
      </c>
      <c r="P387" s="124" t="e">
        <f t="shared" si="524"/>
        <v>#DIV/0!</v>
      </c>
      <c r="Q387" s="375"/>
      <c r="R387" s="375"/>
      <c r="S387" s="587"/>
      <c r="T387" s="40" t="e">
        <f>#REF!-#REF!=#REF!</f>
        <v>#REF!</v>
      </c>
      <c r="CJ387" s="40" t="b">
        <f t="shared" si="548"/>
        <v>1</v>
      </c>
      <c r="CT387" s="185">
        <f t="shared" si="566"/>
        <v>0</v>
      </c>
      <c r="CU387" s="40" t="b">
        <f t="shared" si="567"/>
        <v>1</v>
      </c>
    </row>
    <row r="388" spans="1:99" s="250" customFormat="1" ht="33" customHeight="1" x14ac:dyDescent="0.25">
      <c r="A388" s="178"/>
      <c r="B388" s="180" t="s">
        <v>8</v>
      </c>
      <c r="C388" s="452"/>
      <c r="D388" s="462"/>
      <c r="E388" s="462"/>
      <c r="F388" s="462">
        <f>D388-E388</f>
        <v>0</v>
      </c>
      <c r="G388" s="462">
        <f t="shared" ref="G388:I388" si="575">G394</f>
        <v>113452</v>
      </c>
      <c r="H388" s="462">
        <f t="shared" si="575"/>
        <v>113452</v>
      </c>
      <c r="I388" s="462">
        <f t="shared" si="575"/>
        <v>0</v>
      </c>
      <c r="J388" s="125">
        <f>I388/H388</f>
        <v>0</v>
      </c>
      <c r="K388" s="462">
        <f t="shared" ref="K388" si="576">K394</f>
        <v>0</v>
      </c>
      <c r="L388" s="125">
        <f>K388/H388</f>
        <v>0</v>
      </c>
      <c r="M388" s="124" t="e">
        <f>K388/I388</f>
        <v>#DIV/0!</v>
      </c>
      <c r="N388" s="462">
        <f t="shared" ref="N388" si="577">N394</f>
        <v>113452</v>
      </c>
      <c r="O388" s="462">
        <f t="shared" ref="O388:O391" si="578">H388-N388</f>
        <v>0</v>
      </c>
      <c r="P388" s="125">
        <f t="shared" si="524"/>
        <v>1</v>
      </c>
      <c r="Q388" s="376"/>
      <c r="R388" s="376"/>
      <c r="S388" s="587"/>
      <c r="T388" s="40" t="e">
        <f>#REF!-#REF!=#REF!</f>
        <v>#REF!</v>
      </c>
      <c r="CJ388" s="40" t="b">
        <f t="shared" si="548"/>
        <v>1</v>
      </c>
      <c r="CT388" s="185">
        <f t="shared" si="566"/>
        <v>113452</v>
      </c>
      <c r="CU388" s="40" t="b">
        <f t="shared" si="567"/>
        <v>1</v>
      </c>
    </row>
    <row r="389" spans="1:99" s="250" customFormat="1" ht="33" customHeight="1" x14ac:dyDescent="0.25">
      <c r="A389" s="178"/>
      <c r="B389" s="180" t="s">
        <v>20</v>
      </c>
      <c r="C389" s="452"/>
      <c r="D389" s="462"/>
      <c r="E389" s="462"/>
      <c r="F389" s="462"/>
      <c r="G389" s="462">
        <f t="shared" ref="G389:I389" si="579">G395</f>
        <v>28363</v>
      </c>
      <c r="H389" s="462">
        <f t="shared" si="579"/>
        <v>28363</v>
      </c>
      <c r="I389" s="462">
        <f t="shared" si="579"/>
        <v>78.94</v>
      </c>
      <c r="J389" s="125">
        <f t="shared" ref="J389:J391" si="580">I389/H389</f>
        <v>0</v>
      </c>
      <c r="K389" s="462">
        <f t="shared" ref="K389" si="581">K395</f>
        <v>78.94</v>
      </c>
      <c r="L389" s="125">
        <f t="shared" ref="L389:L391" si="582">K389/H389</f>
        <v>0</v>
      </c>
      <c r="M389" s="124">
        <f t="shared" ref="M389:M391" si="583">K389/I389</f>
        <v>1</v>
      </c>
      <c r="N389" s="462">
        <f t="shared" ref="N389" si="584">N395</f>
        <v>28363</v>
      </c>
      <c r="O389" s="462">
        <f t="shared" si="578"/>
        <v>0</v>
      </c>
      <c r="P389" s="125">
        <f t="shared" si="524"/>
        <v>1</v>
      </c>
      <c r="Q389" s="376"/>
      <c r="R389" s="376"/>
      <c r="S389" s="587"/>
      <c r="T389" s="40" t="e">
        <f>#REF!-#REF!=#REF!</f>
        <v>#REF!</v>
      </c>
      <c r="CJ389" s="40" t="b">
        <f t="shared" si="548"/>
        <v>1</v>
      </c>
      <c r="CT389" s="185">
        <f t="shared" si="566"/>
        <v>28363</v>
      </c>
      <c r="CU389" s="40" t="b">
        <f t="shared" si="567"/>
        <v>1</v>
      </c>
    </row>
    <row r="390" spans="1:99" s="250" customFormat="1" ht="33" customHeight="1" x14ac:dyDescent="0.25">
      <c r="A390" s="178"/>
      <c r="B390" s="126" t="s">
        <v>22</v>
      </c>
      <c r="C390" s="460"/>
      <c r="D390" s="461"/>
      <c r="E390" s="461"/>
      <c r="F390" s="293"/>
      <c r="G390" s="462">
        <f t="shared" ref="G390:I390" si="585">G396</f>
        <v>1755.91</v>
      </c>
      <c r="H390" s="462">
        <f t="shared" si="585"/>
        <v>1755.91</v>
      </c>
      <c r="I390" s="462">
        <f t="shared" si="585"/>
        <v>0</v>
      </c>
      <c r="J390" s="125">
        <f t="shared" si="580"/>
        <v>0</v>
      </c>
      <c r="K390" s="462">
        <f t="shared" ref="K390" si="586">K396</f>
        <v>0</v>
      </c>
      <c r="L390" s="125">
        <f t="shared" si="582"/>
        <v>0</v>
      </c>
      <c r="M390" s="124" t="e">
        <f t="shared" si="583"/>
        <v>#DIV/0!</v>
      </c>
      <c r="N390" s="462">
        <f t="shared" ref="N390" si="587">N396</f>
        <v>1755.91</v>
      </c>
      <c r="O390" s="462">
        <f t="shared" si="578"/>
        <v>0</v>
      </c>
      <c r="P390" s="125">
        <f t="shared" si="524"/>
        <v>1</v>
      </c>
      <c r="Q390" s="376"/>
      <c r="R390" s="376"/>
      <c r="S390" s="587"/>
      <c r="T390" s="40" t="e">
        <f>#REF!-#REF!=#REF!</f>
        <v>#REF!</v>
      </c>
      <c r="CJ390" s="40" t="b">
        <f t="shared" si="548"/>
        <v>1</v>
      </c>
      <c r="CT390" s="185">
        <f t="shared" si="566"/>
        <v>1755.91</v>
      </c>
      <c r="CU390" s="40" t="b">
        <f t="shared" si="567"/>
        <v>1</v>
      </c>
    </row>
    <row r="391" spans="1:99" s="250" customFormat="1" ht="33" customHeight="1" collapsed="1" x14ac:dyDescent="0.25">
      <c r="A391" s="179"/>
      <c r="B391" s="180" t="s">
        <v>11</v>
      </c>
      <c r="C391" s="452"/>
      <c r="D391" s="462"/>
      <c r="E391" s="462"/>
      <c r="F391" s="283"/>
      <c r="G391" s="462">
        <f t="shared" ref="G391:I391" si="588">G397</f>
        <v>0</v>
      </c>
      <c r="H391" s="462">
        <f t="shared" si="588"/>
        <v>0</v>
      </c>
      <c r="I391" s="462">
        <f t="shared" si="588"/>
        <v>0</v>
      </c>
      <c r="J391" s="124" t="e">
        <f t="shared" si="580"/>
        <v>#DIV/0!</v>
      </c>
      <c r="K391" s="462">
        <f t="shared" ref="K391" si="589">K397</f>
        <v>0</v>
      </c>
      <c r="L391" s="124" t="e">
        <f t="shared" si="582"/>
        <v>#DIV/0!</v>
      </c>
      <c r="M391" s="124" t="e">
        <f t="shared" si="583"/>
        <v>#DIV/0!</v>
      </c>
      <c r="N391" s="462">
        <f t="shared" ref="N391" si="590">N397</f>
        <v>0</v>
      </c>
      <c r="O391" s="462">
        <f t="shared" si="578"/>
        <v>0</v>
      </c>
      <c r="P391" s="124" t="e">
        <f t="shared" si="524"/>
        <v>#DIV/0!</v>
      </c>
      <c r="Q391" s="140"/>
      <c r="R391" s="140"/>
      <c r="S391" s="588"/>
      <c r="T391" s="40" t="e">
        <f>#REF!-#REF!=#REF!</f>
        <v>#REF!</v>
      </c>
      <c r="CJ391" s="40" t="b">
        <f t="shared" si="548"/>
        <v>1</v>
      </c>
      <c r="CT391" s="185">
        <f t="shared" si="566"/>
        <v>0</v>
      </c>
      <c r="CU391" s="40" t="b">
        <f t="shared" si="567"/>
        <v>1</v>
      </c>
    </row>
    <row r="392" spans="1:99" s="43" customFormat="1" ht="61.5" customHeight="1" x14ac:dyDescent="0.25">
      <c r="A392" s="176" t="s">
        <v>348</v>
      </c>
      <c r="B392" s="122" t="s">
        <v>280</v>
      </c>
      <c r="C392" s="158" t="s">
        <v>17</v>
      </c>
      <c r="D392" s="286">
        <f t="shared" ref="D392:I392" si="591">SUM(D393:D397)</f>
        <v>0</v>
      </c>
      <c r="E392" s="286">
        <f t="shared" si="591"/>
        <v>0</v>
      </c>
      <c r="F392" s="286">
        <f t="shared" si="591"/>
        <v>0</v>
      </c>
      <c r="G392" s="286">
        <f t="shared" si="591"/>
        <v>143570.91</v>
      </c>
      <c r="H392" s="286">
        <f t="shared" si="591"/>
        <v>143570.91</v>
      </c>
      <c r="I392" s="286">
        <f t="shared" si="591"/>
        <v>78.94</v>
      </c>
      <c r="J392" s="123">
        <f>I392/H392</f>
        <v>0</v>
      </c>
      <c r="K392" s="286">
        <f>SUM(K393:K397)</f>
        <v>78.94</v>
      </c>
      <c r="L392" s="123">
        <f>K392/H392</f>
        <v>0</v>
      </c>
      <c r="M392" s="155">
        <f>K392/I392</f>
        <v>1</v>
      </c>
      <c r="N392" s="286">
        <f>SUM(N393:N397)</f>
        <v>143570.91</v>
      </c>
      <c r="O392" s="286">
        <f>H392-N392</f>
        <v>0</v>
      </c>
      <c r="P392" s="123">
        <f t="shared" si="524"/>
        <v>1</v>
      </c>
      <c r="Q392" s="372"/>
      <c r="R392" s="372"/>
      <c r="S392" s="586" t="s">
        <v>471</v>
      </c>
      <c r="T392" s="42" t="e">
        <f>H398-K398=#REF!</f>
        <v>#REF!</v>
      </c>
      <c r="CJ392" s="40" t="b">
        <f t="shared" si="548"/>
        <v>1</v>
      </c>
      <c r="CT392" s="185">
        <f t="shared" si="566"/>
        <v>143570.91</v>
      </c>
      <c r="CU392" s="40" t="b">
        <f t="shared" si="567"/>
        <v>1</v>
      </c>
    </row>
    <row r="393" spans="1:99" s="32" customFormat="1" ht="29.25" customHeight="1" x14ac:dyDescent="0.25">
      <c r="A393" s="178"/>
      <c r="B393" s="180" t="s">
        <v>10</v>
      </c>
      <c r="C393" s="452"/>
      <c r="D393" s="462"/>
      <c r="E393" s="462"/>
      <c r="F393" s="283"/>
      <c r="G393" s="462"/>
      <c r="H393" s="283"/>
      <c r="I393" s="462"/>
      <c r="J393" s="124" t="e">
        <f t="shared" ref="J393" si="592">I393/H393</f>
        <v>#DIV/0!</v>
      </c>
      <c r="K393" s="462"/>
      <c r="L393" s="124" t="e">
        <f t="shared" ref="L393" si="593">K393/H393</f>
        <v>#DIV/0!</v>
      </c>
      <c r="M393" s="124" t="e">
        <f t="shared" ref="M393" si="594">K393/I393</f>
        <v>#DIV/0!</v>
      </c>
      <c r="N393" s="462"/>
      <c r="O393" s="462">
        <f>H393-N393</f>
        <v>0</v>
      </c>
      <c r="P393" s="124" t="e">
        <f t="shared" si="524"/>
        <v>#DIV/0!</v>
      </c>
      <c r="Q393" s="375"/>
      <c r="R393" s="375"/>
      <c r="S393" s="587"/>
      <c r="T393" s="32" t="e">
        <f>H399-K399=#REF!</f>
        <v>#REF!</v>
      </c>
      <c r="CJ393" s="40" t="b">
        <f t="shared" si="548"/>
        <v>1</v>
      </c>
      <c r="CT393" s="185">
        <f t="shared" si="566"/>
        <v>0</v>
      </c>
      <c r="CU393" s="40" t="b">
        <f t="shared" si="567"/>
        <v>1</v>
      </c>
    </row>
    <row r="394" spans="1:99" s="32" customFormat="1" ht="32.25" customHeight="1" x14ac:dyDescent="0.25">
      <c r="A394" s="178"/>
      <c r="B394" s="180" t="s">
        <v>8</v>
      </c>
      <c r="C394" s="452"/>
      <c r="D394" s="462"/>
      <c r="E394" s="462"/>
      <c r="F394" s="462">
        <f>D394-E394</f>
        <v>0</v>
      </c>
      <c r="G394" s="462">
        <v>113452</v>
      </c>
      <c r="H394" s="462">
        <v>113452</v>
      </c>
      <c r="I394" s="462"/>
      <c r="J394" s="125">
        <f>I394/H394</f>
        <v>0</v>
      </c>
      <c r="K394" s="462"/>
      <c r="L394" s="125">
        <f>K394/H394</f>
        <v>0</v>
      </c>
      <c r="M394" s="124" t="e">
        <f>K394/I394</f>
        <v>#DIV/0!</v>
      </c>
      <c r="N394" s="462">
        <f>H394</f>
        <v>113452</v>
      </c>
      <c r="O394" s="462">
        <f t="shared" ref="O394:O397" si="595">H394-N394</f>
        <v>0</v>
      </c>
      <c r="P394" s="125">
        <f t="shared" si="524"/>
        <v>1</v>
      </c>
      <c r="Q394" s="376"/>
      <c r="R394" s="376"/>
      <c r="S394" s="587"/>
      <c r="T394" s="32" t="e">
        <f>H400-K400=#REF!</f>
        <v>#REF!</v>
      </c>
      <c r="CJ394" s="40" t="b">
        <f t="shared" si="548"/>
        <v>1</v>
      </c>
      <c r="CL394" s="32" t="s">
        <v>214</v>
      </c>
      <c r="CT394" s="185">
        <f t="shared" si="566"/>
        <v>113452</v>
      </c>
      <c r="CU394" s="40" t="b">
        <f t="shared" si="567"/>
        <v>1</v>
      </c>
    </row>
    <row r="395" spans="1:99" s="32" customFormat="1" x14ac:dyDescent="0.25">
      <c r="A395" s="178"/>
      <c r="B395" s="180" t="s">
        <v>20</v>
      </c>
      <c r="C395" s="452"/>
      <c r="D395" s="462"/>
      <c r="E395" s="462"/>
      <c r="F395" s="462"/>
      <c r="G395" s="462">
        <v>28363</v>
      </c>
      <c r="H395" s="462">
        <v>28363</v>
      </c>
      <c r="I395" s="462">
        <v>78.94</v>
      </c>
      <c r="J395" s="125">
        <f t="shared" ref="J395:J397" si="596">I395/H395</f>
        <v>0</v>
      </c>
      <c r="K395" s="462">
        <v>78.94</v>
      </c>
      <c r="L395" s="125">
        <f t="shared" ref="L395:L397" si="597">K395/H395</f>
        <v>0</v>
      </c>
      <c r="M395" s="125">
        <f t="shared" ref="M395:M397" si="598">K395/I395</f>
        <v>1</v>
      </c>
      <c r="N395" s="462">
        <f t="shared" ref="N395:N396" si="599">H395</f>
        <v>28363</v>
      </c>
      <c r="O395" s="462">
        <f t="shared" si="595"/>
        <v>0</v>
      </c>
      <c r="P395" s="125">
        <f t="shared" si="524"/>
        <v>1</v>
      </c>
      <c r="Q395" s="376"/>
      <c r="R395" s="376"/>
      <c r="S395" s="587"/>
      <c r="T395" s="32" t="e">
        <f>H401-K401=#REF!</f>
        <v>#REF!</v>
      </c>
      <c r="CJ395" s="40" t="b">
        <f t="shared" si="548"/>
        <v>1</v>
      </c>
      <c r="CT395" s="185">
        <f t="shared" si="566"/>
        <v>28363</v>
      </c>
      <c r="CU395" s="40" t="b">
        <f t="shared" si="567"/>
        <v>1</v>
      </c>
    </row>
    <row r="396" spans="1:99" s="32" customFormat="1" x14ac:dyDescent="0.25">
      <c r="A396" s="178"/>
      <c r="B396" s="126" t="s">
        <v>22</v>
      </c>
      <c r="C396" s="460"/>
      <c r="D396" s="461"/>
      <c r="E396" s="461"/>
      <c r="F396" s="293"/>
      <c r="G396" s="461">
        <v>1755.91</v>
      </c>
      <c r="H396" s="461">
        <v>1755.91</v>
      </c>
      <c r="I396" s="461"/>
      <c r="J396" s="124">
        <f t="shared" si="596"/>
        <v>0</v>
      </c>
      <c r="K396" s="461"/>
      <c r="L396" s="124">
        <f t="shared" si="597"/>
        <v>0</v>
      </c>
      <c r="M396" s="124" t="e">
        <f t="shared" si="598"/>
        <v>#DIV/0!</v>
      </c>
      <c r="N396" s="462">
        <f t="shared" si="599"/>
        <v>1755.91</v>
      </c>
      <c r="O396" s="462">
        <f t="shared" si="595"/>
        <v>0</v>
      </c>
      <c r="P396" s="125">
        <f t="shared" si="524"/>
        <v>1</v>
      </c>
      <c r="Q396" s="375"/>
      <c r="R396" s="375"/>
      <c r="S396" s="587"/>
      <c r="T396" s="32" t="e">
        <f>H402-K402=#REF!</f>
        <v>#REF!</v>
      </c>
      <c r="CJ396" s="40" t="b">
        <f t="shared" si="548"/>
        <v>1</v>
      </c>
      <c r="CT396" s="185">
        <f t="shared" si="566"/>
        <v>1755.91</v>
      </c>
      <c r="CU396" s="40" t="b">
        <f t="shared" si="567"/>
        <v>1</v>
      </c>
    </row>
    <row r="397" spans="1:99" s="32" customFormat="1" ht="43.5" customHeight="1" collapsed="1" x14ac:dyDescent="0.25">
      <c r="A397" s="179"/>
      <c r="B397" s="180" t="s">
        <v>11</v>
      </c>
      <c r="C397" s="452"/>
      <c r="D397" s="462"/>
      <c r="E397" s="462"/>
      <c r="F397" s="283"/>
      <c r="G397" s="462"/>
      <c r="H397" s="283"/>
      <c r="I397" s="462"/>
      <c r="J397" s="124" t="e">
        <f t="shared" si="596"/>
        <v>#DIV/0!</v>
      </c>
      <c r="K397" s="462"/>
      <c r="L397" s="124" t="e">
        <f t="shared" si="597"/>
        <v>#DIV/0!</v>
      </c>
      <c r="M397" s="124" t="e">
        <f t="shared" si="598"/>
        <v>#DIV/0!</v>
      </c>
      <c r="N397" s="462"/>
      <c r="O397" s="462">
        <f t="shared" si="595"/>
        <v>0</v>
      </c>
      <c r="P397" s="124" t="e">
        <f t="shared" si="524"/>
        <v>#DIV/0!</v>
      </c>
      <c r="Q397" s="140"/>
      <c r="R397" s="140"/>
      <c r="S397" s="588"/>
      <c r="T397" s="32" t="e">
        <f>H403-K403=#REF!</f>
        <v>#REF!</v>
      </c>
      <c r="CJ397" s="40" t="b">
        <f t="shared" si="548"/>
        <v>1</v>
      </c>
      <c r="CT397" s="185">
        <f t="shared" si="566"/>
        <v>0</v>
      </c>
      <c r="CU397" s="40" t="b">
        <f t="shared" si="567"/>
        <v>1</v>
      </c>
    </row>
    <row r="398" spans="1:99" s="39" customFormat="1" ht="103.5" customHeight="1" x14ac:dyDescent="0.25">
      <c r="A398" s="160" t="s">
        <v>137</v>
      </c>
      <c r="B398" s="150" t="s">
        <v>282</v>
      </c>
      <c r="C398" s="120" t="s">
        <v>2</v>
      </c>
      <c r="D398" s="288">
        <f t="shared" ref="D398:I398" si="600">SUM(D399:D403)</f>
        <v>0</v>
      </c>
      <c r="E398" s="288">
        <f t="shared" si="600"/>
        <v>0</v>
      </c>
      <c r="F398" s="288">
        <f t="shared" si="600"/>
        <v>0</v>
      </c>
      <c r="G398" s="288">
        <f t="shared" si="600"/>
        <v>23839.3</v>
      </c>
      <c r="H398" s="288">
        <f t="shared" si="600"/>
        <v>23839.3</v>
      </c>
      <c r="I398" s="288">
        <f t="shared" si="600"/>
        <v>0</v>
      </c>
      <c r="J398" s="182">
        <f>I398/H398</f>
        <v>0</v>
      </c>
      <c r="K398" s="288">
        <f>SUM(K399:K403)</f>
        <v>0</v>
      </c>
      <c r="L398" s="182">
        <f>K398/H398</f>
        <v>0</v>
      </c>
      <c r="M398" s="217" t="e">
        <f>K398/I398</f>
        <v>#DIV/0!</v>
      </c>
      <c r="N398" s="288">
        <f t="shared" ref="N398" si="601">SUM(N399:N403)</f>
        <v>23839.3</v>
      </c>
      <c r="O398" s="151">
        <f>H398-N398</f>
        <v>0</v>
      </c>
      <c r="P398" s="121">
        <f t="shared" si="524"/>
        <v>1</v>
      </c>
      <c r="Q398" s="374"/>
      <c r="R398" s="374"/>
      <c r="S398" s="586"/>
      <c r="T398" s="38" t="e">
        <f>H410-K410=#REF!</f>
        <v>#REF!</v>
      </c>
      <c r="CJ398" s="40" t="b">
        <f t="shared" si="548"/>
        <v>1</v>
      </c>
      <c r="CT398" s="185">
        <f t="shared" si="566"/>
        <v>23839.3</v>
      </c>
      <c r="CU398" s="40" t="b">
        <f t="shared" si="567"/>
        <v>1</v>
      </c>
    </row>
    <row r="399" spans="1:99" s="250" customFormat="1" ht="36" customHeight="1" x14ac:dyDescent="0.25">
      <c r="A399" s="164"/>
      <c r="B399" s="161" t="s">
        <v>10</v>
      </c>
      <c r="C399" s="156"/>
      <c r="D399" s="287"/>
      <c r="E399" s="287"/>
      <c r="F399" s="287"/>
      <c r="G399" s="287">
        <f>G423+G405+G411+G417+G429</f>
        <v>14306.5</v>
      </c>
      <c r="H399" s="287">
        <f t="shared" ref="H399:I399" si="602">H423+H405+H411+H417+H429</f>
        <v>14306.5</v>
      </c>
      <c r="I399" s="287">
        <f t="shared" si="602"/>
        <v>0</v>
      </c>
      <c r="J399" s="125">
        <f t="shared" ref="J399" si="603">I399/H399</f>
        <v>0</v>
      </c>
      <c r="K399" s="287">
        <f t="shared" ref="K399" si="604">K423+K405+K411+K417+K429</f>
        <v>0</v>
      </c>
      <c r="L399" s="125">
        <f t="shared" ref="L399" si="605">K399/H399</f>
        <v>0</v>
      </c>
      <c r="M399" s="157" t="e">
        <f t="shared" ref="M399" si="606">K399/I399</f>
        <v>#DIV/0!</v>
      </c>
      <c r="N399" s="287">
        <f t="shared" ref="N399" si="607">N423+N405+N411+N417+N429</f>
        <v>14306.5</v>
      </c>
      <c r="O399" s="287">
        <f>H399-N399</f>
        <v>0</v>
      </c>
      <c r="P399" s="125">
        <f t="shared" si="524"/>
        <v>1</v>
      </c>
      <c r="Q399" s="376"/>
      <c r="R399" s="376"/>
      <c r="S399" s="587"/>
      <c r="T399" s="40" t="e">
        <f>H411-K411=#REF!</f>
        <v>#REF!</v>
      </c>
      <c r="CJ399" s="40" t="b">
        <f t="shared" si="548"/>
        <v>1</v>
      </c>
      <c r="CT399" s="185">
        <f t="shared" si="566"/>
        <v>14306.5</v>
      </c>
      <c r="CU399" s="40" t="b">
        <f t="shared" si="567"/>
        <v>1</v>
      </c>
    </row>
    <row r="400" spans="1:99" s="250" customFormat="1" ht="36" customHeight="1" x14ac:dyDescent="0.25">
      <c r="A400" s="164"/>
      <c r="B400" s="161" t="s">
        <v>8</v>
      </c>
      <c r="C400" s="156"/>
      <c r="D400" s="287"/>
      <c r="E400" s="287"/>
      <c r="F400" s="287">
        <f>D400-E400</f>
        <v>0</v>
      </c>
      <c r="G400" s="287">
        <f t="shared" ref="G400:I400" si="608">G424+G406+G412+G418+G430</f>
        <v>9079.2999999999993</v>
      </c>
      <c r="H400" s="287">
        <f t="shared" si="608"/>
        <v>9079.2999999999993</v>
      </c>
      <c r="I400" s="287">
        <f t="shared" si="608"/>
        <v>0</v>
      </c>
      <c r="J400" s="153">
        <f>I400/H400</f>
        <v>0</v>
      </c>
      <c r="K400" s="287">
        <f t="shared" ref="K400" si="609">K424+K406+K412+K418+K430</f>
        <v>0</v>
      </c>
      <c r="L400" s="153">
        <f>K400/H400</f>
        <v>0</v>
      </c>
      <c r="M400" s="157" t="e">
        <f>K400/I400</f>
        <v>#DIV/0!</v>
      </c>
      <c r="N400" s="287">
        <f t="shared" ref="N400" si="610">N424+N406+N412+N418+N430</f>
        <v>9079.2999999999993</v>
      </c>
      <c r="O400" s="287">
        <f t="shared" ref="O400:O403" si="611">H400-N400</f>
        <v>0</v>
      </c>
      <c r="P400" s="153">
        <f t="shared" si="524"/>
        <v>1</v>
      </c>
      <c r="Q400" s="373"/>
      <c r="R400" s="373"/>
      <c r="S400" s="587"/>
      <c r="T400" s="40" t="e">
        <f>H412-K412=#REF!</f>
        <v>#REF!</v>
      </c>
      <c r="CG400" s="137">
        <f>O412-418.42</f>
        <v>-418.42</v>
      </c>
      <c r="CJ400" s="40" t="b">
        <f t="shared" si="548"/>
        <v>1</v>
      </c>
      <c r="CT400" s="185">
        <f t="shared" si="566"/>
        <v>9079.2999999999993</v>
      </c>
      <c r="CU400" s="40" t="b">
        <f t="shared" si="567"/>
        <v>1</v>
      </c>
    </row>
    <row r="401" spans="1:99" s="250" customFormat="1" ht="36" customHeight="1" x14ac:dyDescent="0.25">
      <c r="A401" s="164"/>
      <c r="B401" s="161" t="s">
        <v>20</v>
      </c>
      <c r="C401" s="156"/>
      <c r="D401" s="287"/>
      <c r="E401" s="287"/>
      <c r="F401" s="287"/>
      <c r="G401" s="287">
        <f t="shared" ref="G401:I401" si="612">G425+G407+G413+G419+G431</f>
        <v>453.5</v>
      </c>
      <c r="H401" s="287">
        <f t="shared" si="612"/>
        <v>453.5</v>
      </c>
      <c r="I401" s="287">
        <f t="shared" si="612"/>
        <v>0</v>
      </c>
      <c r="J401" s="153">
        <f t="shared" ref="J401:J403" si="613">I401/H401</f>
        <v>0</v>
      </c>
      <c r="K401" s="287">
        <f t="shared" ref="K401" si="614">K425+K407+K413+K419+K431</f>
        <v>0</v>
      </c>
      <c r="L401" s="153">
        <f t="shared" ref="L401:L403" si="615">K401/H401</f>
        <v>0</v>
      </c>
      <c r="M401" s="157" t="e">
        <f t="shared" ref="M401:M403" si="616">K401/I401</f>
        <v>#DIV/0!</v>
      </c>
      <c r="N401" s="287">
        <f t="shared" ref="N401" si="617">N425+N407+N413+N419+N431</f>
        <v>453.5</v>
      </c>
      <c r="O401" s="287">
        <f t="shared" si="611"/>
        <v>0</v>
      </c>
      <c r="P401" s="153">
        <f t="shared" si="524"/>
        <v>1</v>
      </c>
      <c r="Q401" s="373"/>
      <c r="R401" s="373"/>
      <c r="S401" s="587"/>
      <c r="T401" s="40" t="e">
        <f>H413-K413=#REF!</f>
        <v>#REF!</v>
      </c>
      <c r="CJ401" s="40" t="b">
        <f t="shared" si="548"/>
        <v>1</v>
      </c>
      <c r="CT401" s="185">
        <f t="shared" si="566"/>
        <v>453.5</v>
      </c>
      <c r="CU401" s="40" t="b">
        <f t="shared" si="567"/>
        <v>1</v>
      </c>
    </row>
    <row r="402" spans="1:99" s="250" customFormat="1" ht="36" customHeight="1" x14ac:dyDescent="0.25">
      <c r="A402" s="164"/>
      <c r="B402" s="162" t="s">
        <v>22</v>
      </c>
      <c r="C402" s="277"/>
      <c r="D402" s="294"/>
      <c r="E402" s="294"/>
      <c r="F402" s="294"/>
      <c r="G402" s="287">
        <f t="shared" ref="G402:I402" si="618">G426+G408+G414+G420+G432</f>
        <v>0</v>
      </c>
      <c r="H402" s="287">
        <f t="shared" si="618"/>
        <v>0</v>
      </c>
      <c r="I402" s="287">
        <f t="shared" si="618"/>
        <v>0</v>
      </c>
      <c r="J402" s="124" t="e">
        <f t="shared" si="613"/>
        <v>#DIV/0!</v>
      </c>
      <c r="K402" s="287">
        <f t="shared" ref="K402" si="619">K426+K408+K414+K420+K432</f>
        <v>0</v>
      </c>
      <c r="L402" s="124" t="e">
        <f t="shared" si="615"/>
        <v>#DIV/0!</v>
      </c>
      <c r="M402" s="157" t="e">
        <f t="shared" si="616"/>
        <v>#DIV/0!</v>
      </c>
      <c r="N402" s="287">
        <f t="shared" ref="N402" si="620">N426+N408+N414+N420+N432</f>
        <v>0</v>
      </c>
      <c r="O402" s="287">
        <f t="shared" si="611"/>
        <v>0</v>
      </c>
      <c r="P402" s="125"/>
      <c r="Q402" s="376"/>
      <c r="R402" s="376"/>
      <c r="S402" s="587"/>
      <c r="T402" s="40" t="e">
        <f>H414-K414=#REF!</f>
        <v>#REF!</v>
      </c>
      <c r="CJ402" s="40" t="b">
        <f t="shared" si="548"/>
        <v>1</v>
      </c>
      <c r="CT402" s="185">
        <f t="shared" si="566"/>
        <v>0</v>
      </c>
      <c r="CU402" s="40" t="b">
        <f t="shared" si="567"/>
        <v>1</v>
      </c>
    </row>
    <row r="403" spans="1:99" s="250" customFormat="1" ht="36" customHeight="1" collapsed="1" x14ac:dyDescent="0.25">
      <c r="A403" s="165"/>
      <c r="B403" s="161" t="s">
        <v>11</v>
      </c>
      <c r="C403" s="156"/>
      <c r="D403" s="287"/>
      <c r="E403" s="287"/>
      <c r="F403" s="287"/>
      <c r="G403" s="287">
        <f t="shared" ref="G403:I403" si="621">G427+G409+G415+G421+G433</f>
        <v>0</v>
      </c>
      <c r="H403" s="287">
        <f t="shared" si="621"/>
        <v>0</v>
      </c>
      <c r="I403" s="287">
        <f t="shared" si="621"/>
        <v>0</v>
      </c>
      <c r="J403" s="124" t="e">
        <f t="shared" si="613"/>
        <v>#DIV/0!</v>
      </c>
      <c r="K403" s="287">
        <f t="shared" ref="K403" si="622">K427+K409+K415+K421+K433</f>
        <v>0</v>
      </c>
      <c r="L403" s="124" t="e">
        <f t="shared" si="615"/>
        <v>#DIV/0!</v>
      </c>
      <c r="M403" s="157" t="e">
        <f t="shared" si="616"/>
        <v>#DIV/0!</v>
      </c>
      <c r="N403" s="287">
        <f t="shared" ref="N403" si="623">N427+N409+N415+N421+N433</f>
        <v>0</v>
      </c>
      <c r="O403" s="287">
        <f t="shared" si="611"/>
        <v>0</v>
      </c>
      <c r="P403" s="124" t="e">
        <f t="shared" si="524"/>
        <v>#DIV/0!</v>
      </c>
      <c r="Q403" s="140"/>
      <c r="R403" s="140"/>
      <c r="S403" s="588"/>
      <c r="T403" s="40" t="e">
        <f>H415-K415=#REF!</f>
        <v>#REF!</v>
      </c>
      <c r="CJ403" s="40" t="b">
        <f t="shared" si="548"/>
        <v>1</v>
      </c>
      <c r="CT403" s="185">
        <f t="shared" si="566"/>
        <v>0</v>
      </c>
      <c r="CU403" s="40" t="b">
        <f t="shared" si="567"/>
        <v>1</v>
      </c>
    </row>
    <row r="404" spans="1:99" s="39" customFormat="1" ht="113.25" customHeight="1" x14ac:dyDescent="0.25">
      <c r="A404" s="176" t="s">
        <v>138</v>
      </c>
      <c r="B404" s="122" t="s">
        <v>93</v>
      </c>
      <c r="C404" s="158" t="s">
        <v>17</v>
      </c>
      <c r="D404" s="286">
        <f t="shared" ref="D404:I404" si="624">SUM(D405:D409)</f>
        <v>0</v>
      </c>
      <c r="E404" s="286">
        <f t="shared" si="624"/>
        <v>0</v>
      </c>
      <c r="F404" s="286">
        <f t="shared" si="624"/>
        <v>0</v>
      </c>
      <c r="G404" s="286">
        <f t="shared" si="624"/>
        <v>8171.1</v>
      </c>
      <c r="H404" s="286">
        <f t="shared" si="624"/>
        <v>8171.1</v>
      </c>
      <c r="I404" s="286">
        <f t="shared" si="624"/>
        <v>0</v>
      </c>
      <c r="J404" s="177">
        <f>I404/H404</f>
        <v>0</v>
      </c>
      <c r="K404" s="282">
        <f>SUM(K405:K409)</f>
        <v>0</v>
      </c>
      <c r="L404" s="177">
        <f>K404/H404</f>
        <v>0</v>
      </c>
      <c r="M404" s="177" t="e">
        <f>K404/I404</f>
        <v>#DIV/0!</v>
      </c>
      <c r="N404" s="286">
        <f>SUM(N405:N409)</f>
        <v>8171.1</v>
      </c>
      <c r="O404" s="286">
        <f>H404-N404</f>
        <v>0</v>
      </c>
      <c r="P404" s="123">
        <f t="shared" si="524"/>
        <v>1</v>
      </c>
      <c r="Q404" s="372"/>
      <c r="R404" s="372"/>
      <c r="S404" s="586" t="s">
        <v>465</v>
      </c>
      <c r="T404" s="38" t="e">
        <f>H416-K416=#REF!</f>
        <v>#REF!</v>
      </c>
      <c r="CJ404" s="40" t="b">
        <f t="shared" si="548"/>
        <v>1</v>
      </c>
      <c r="CT404" s="185">
        <f t="shared" si="566"/>
        <v>8171.1</v>
      </c>
      <c r="CU404" s="40" t="b">
        <f t="shared" si="567"/>
        <v>1</v>
      </c>
    </row>
    <row r="405" spans="1:99" s="250" customFormat="1" ht="38.25" customHeight="1" x14ac:dyDescent="0.25">
      <c r="A405" s="178"/>
      <c r="B405" s="180" t="s">
        <v>10</v>
      </c>
      <c r="C405" s="452"/>
      <c r="D405" s="471"/>
      <c r="E405" s="471"/>
      <c r="F405" s="283"/>
      <c r="G405" s="471"/>
      <c r="H405" s="471"/>
      <c r="I405" s="471"/>
      <c r="J405" s="157" t="e">
        <f t="shared" ref="J405" si="625">I405/H405</f>
        <v>#DIV/0!</v>
      </c>
      <c r="K405" s="174"/>
      <c r="L405" s="157" t="e">
        <f t="shared" ref="L405" si="626">K405/H405</f>
        <v>#DIV/0!</v>
      </c>
      <c r="M405" s="157" t="e">
        <f t="shared" ref="M405" si="627">K405/I405</f>
        <v>#DIV/0!</v>
      </c>
      <c r="N405" s="471"/>
      <c r="O405" s="471">
        <f>H405-N405</f>
        <v>0</v>
      </c>
      <c r="P405" s="124" t="e">
        <f t="shared" si="524"/>
        <v>#DIV/0!</v>
      </c>
      <c r="Q405" s="376"/>
      <c r="R405" s="376"/>
      <c r="S405" s="587"/>
      <c r="T405" s="40" t="e">
        <f>H417-K417=#REF!</f>
        <v>#REF!</v>
      </c>
      <c r="CG405" s="137"/>
      <c r="CJ405" s="40" t="b">
        <f t="shared" si="548"/>
        <v>1</v>
      </c>
      <c r="CT405" s="185">
        <f t="shared" si="566"/>
        <v>0</v>
      </c>
      <c r="CU405" s="40" t="b">
        <f t="shared" si="567"/>
        <v>1</v>
      </c>
    </row>
    <row r="406" spans="1:99" s="250" customFormat="1" ht="38.25" customHeight="1" x14ac:dyDescent="0.25">
      <c r="A406" s="178"/>
      <c r="B406" s="180" t="s">
        <v>8</v>
      </c>
      <c r="C406" s="452"/>
      <c r="D406" s="471"/>
      <c r="E406" s="471"/>
      <c r="F406" s="471">
        <f>D406-E406</f>
        <v>0</v>
      </c>
      <c r="G406" s="471">
        <v>7717.6</v>
      </c>
      <c r="H406" s="471">
        <v>7717.6</v>
      </c>
      <c r="I406" s="471"/>
      <c r="J406" s="157">
        <f>I406/H406</f>
        <v>0</v>
      </c>
      <c r="K406" s="174"/>
      <c r="L406" s="157">
        <f>K406/H406</f>
        <v>0</v>
      </c>
      <c r="M406" s="157" t="e">
        <f>K406/I406</f>
        <v>#DIV/0!</v>
      </c>
      <c r="N406" s="471">
        <f>H406</f>
        <v>7717.6</v>
      </c>
      <c r="O406" s="471">
        <f>H406-N406</f>
        <v>0</v>
      </c>
      <c r="P406" s="125">
        <f t="shared" si="524"/>
        <v>1</v>
      </c>
      <c r="Q406" s="376"/>
      <c r="R406" s="376"/>
      <c r="S406" s="587"/>
      <c r="T406" s="40" t="e">
        <f>H418-K418=#REF!</f>
        <v>#REF!</v>
      </c>
      <c r="CG406" s="137"/>
      <c r="CJ406" s="40" t="b">
        <f t="shared" si="548"/>
        <v>1</v>
      </c>
      <c r="CT406" s="185">
        <f t="shared" si="566"/>
        <v>7717.6</v>
      </c>
      <c r="CU406" s="40" t="b">
        <f t="shared" si="567"/>
        <v>1</v>
      </c>
    </row>
    <row r="407" spans="1:99" s="250" customFormat="1" ht="38.25" customHeight="1" x14ac:dyDescent="0.25">
      <c r="A407" s="178"/>
      <c r="B407" s="126" t="s">
        <v>20</v>
      </c>
      <c r="C407" s="475"/>
      <c r="D407" s="470"/>
      <c r="E407" s="470"/>
      <c r="F407" s="470"/>
      <c r="G407" s="470">
        <v>453.5</v>
      </c>
      <c r="H407" s="470">
        <v>453.5</v>
      </c>
      <c r="I407" s="470"/>
      <c r="J407" s="154">
        <f t="shared" ref="J407" si="628">I407/H407</f>
        <v>0</v>
      </c>
      <c r="K407" s="218"/>
      <c r="L407" s="154">
        <f t="shared" ref="L407" si="629">K407/H407</f>
        <v>0</v>
      </c>
      <c r="M407" s="154" t="e">
        <f>K407/I407</f>
        <v>#DIV/0!</v>
      </c>
      <c r="N407" s="471">
        <f>H407</f>
        <v>453.5</v>
      </c>
      <c r="O407" s="471">
        <f t="shared" ref="O407:O409" si="630">H407-N407</f>
        <v>0</v>
      </c>
      <c r="P407" s="198">
        <f t="shared" si="524"/>
        <v>1</v>
      </c>
      <c r="Q407" s="376"/>
      <c r="R407" s="376"/>
      <c r="S407" s="587"/>
      <c r="T407" s="40" t="e">
        <f>H419-K419=#REF!</f>
        <v>#REF!</v>
      </c>
      <c r="CJ407" s="40" t="b">
        <f t="shared" ref="CJ407:CJ470" si="631">N407+O407=H407</f>
        <v>1</v>
      </c>
      <c r="CT407" s="185">
        <f t="shared" si="566"/>
        <v>453.5</v>
      </c>
      <c r="CU407" s="40" t="b">
        <f t="shared" si="567"/>
        <v>1</v>
      </c>
    </row>
    <row r="408" spans="1:99" s="250" customFormat="1" ht="38.25" customHeight="1" x14ac:dyDescent="0.25">
      <c r="A408" s="178"/>
      <c r="B408" s="126" t="s">
        <v>22</v>
      </c>
      <c r="C408" s="475"/>
      <c r="D408" s="470"/>
      <c r="E408" s="470"/>
      <c r="F408" s="293"/>
      <c r="G408" s="470"/>
      <c r="H408" s="293"/>
      <c r="I408" s="470"/>
      <c r="J408" s="124"/>
      <c r="K408" s="470"/>
      <c r="L408" s="124"/>
      <c r="M408" s="124"/>
      <c r="N408" s="470"/>
      <c r="O408" s="471">
        <f t="shared" si="630"/>
        <v>0</v>
      </c>
      <c r="P408" s="124"/>
      <c r="Q408" s="375"/>
      <c r="R408" s="375"/>
      <c r="S408" s="587"/>
      <c r="T408" s="40" t="e">
        <f>H420-K420=#REF!</f>
        <v>#REF!</v>
      </c>
      <c r="CJ408" s="40" t="b">
        <f t="shared" si="631"/>
        <v>1</v>
      </c>
      <c r="CT408" s="185">
        <f t="shared" si="566"/>
        <v>0</v>
      </c>
      <c r="CU408" s="40" t="b">
        <f t="shared" si="567"/>
        <v>1</v>
      </c>
    </row>
    <row r="409" spans="1:99" s="250" customFormat="1" ht="38.25" customHeight="1" collapsed="1" x14ac:dyDescent="0.25">
      <c r="A409" s="179"/>
      <c r="B409" s="126" t="s">
        <v>11</v>
      </c>
      <c r="C409" s="475"/>
      <c r="D409" s="470"/>
      <c r="E409" s="470"/>
      <c r="F409" s="293"/>
      <c r="G409" s="470"/>
      <c r="H409" s="293"/>
      <c r="I409" s="470"/>
      <c r="J409" s="140"/>
      <c r="K409" s="470"/>
      <c r="L409" s="140"/>
      <c r="M409" s="140"/>
      <c r="N409" s="470"/>
      <c r="O409" s="471">
        <f t="shared" si="630"/>
        <v>0</v>
      </c>
      <c r="P409" s="140"/>
      <c r="Q409" s="140"/>
      <c r="R409" s="140"/>
      <c r="S409" s="588"/>
      <c r="T409" s="40" t="e">
        <f>H421-K421=#REF!</f>
        <v>#REF!</v>
      </c>
      <c r="CJ409" s="40" t="b">
        <f t="shared" si="631"/>
        <v>1</v>
      </c>
      <c r="CT409" s="185">
        <f t="shared" si="566"/>
        <v>0</v>
      </c>
      <c r="CU409" s="40" t="b">
        <f t="shared" si="567"/>
        <v>1</v>
      </c>
    </row>
    <row r="410" spans="1:99" s="39" customFormat="1" ht="268.5" customHeight="1" x14ac:dyDescent="0.25">
      <c r="A410" s="176" t="s">
        <v>139</v>
      </c>
      <c r="B410" s="122" t="s">
        <v>252</v>
      </c>
      <c r="C410" s="158" t="s">
        <v>17</v>
      </c>
      <c r="D410" s="286">
        <f t="shared" ref="D410:I410" si="632">SUM(D411:D415)</f>
        <v>0</v>
      </c>
      <c r="E410" s="286">
        <f t="shared" si="632"/>
        <v>0</v>
      </c>
      <c r="F410" s="286">
        <f t="shared" si="632"/>
        <v>0</v>
      </c>
      <c r="G410" s="286">
        <f t="shared" si="632"/>
        <v>1.7</v>
      </c>
      <c r="H410" s="286">
        <f t="shared" si="632"/>
        <v>1.7</v>
      </c>
      <c r="I410" s="286">
        <f t="shared" si="632"/>
        <v>0</v>
      </c>
      <c r="J410" s="123">
        <f>I410/H410</f>
        <v>0</v>
      </c>
      <c r="K410" s="286">
        <f>SUM(K411:K415)</f>
        <v>0</v>
      </c>
      <c r="L410" s="478">
        <f>K410/H410</f>
        <v>0</v>
      </c>
      <c r="M410" s="177" t="e">
        <f>K410/I410</f>
        <v>#DIV/0!</v>
      </c>
      <c r="N410" s="286">
        <f>SUM(N411:N415)</f>
        <v>1.7</v>
      </c>
      <c r="O410" s="286">
        <f>H410-N410</f>
        <v>0</v>
      </c>
      <c r="P410" s="123">
        <f t="shared" ref="P410:P415" si="633">N410/H410</f>
        <v>1</v>
      </c>
      <c r="Q410" s="286">
        <f t="shared" ref="Q410:Q415" si="634">H410-K410</f>
        <v>1.7</v>
      </c>
      <c r="R410" s="286">
        <f t="shared" ref="R410:R415" si="635">I410-K410</f>
        <v>0</v>
      </c>
      <c r="S410" s="586" t="s">
        <v>377</v>
      </c>
      <c r="T410" s="38" t="b">
        <f t="shared" ref="T410:T415" si="636">H422-K422=Q422</f>
        <v>0</v>
      </c>
      <c r="CJ410" s="40" t="b">
        <f t="shared" si="631"/>
        <v>1</v>
      </c>
      <c r="CT410" s="185">
        <f t="shared" si="566"/>
        <v>1.7</v>
      </c>
      <c r="CU410" s="40" t="b">
        <f t="shared" si="567"/>
        <v>1</v>
      </c>
    </row>
    <row r="411" spans="1:99" s="250" customFormat="1" ht="36" customHeight="1" x14ac:dyDescent="0.25">
      <c r="A411" s="178"/>
      <c r="B411" s="180" t="s">
        <v>10</v>
      </c>
      <c r="C411" s="452"/>
      <c r="D411" s="462"/>
      <c r="E411" s="462"/>
      <c r="F411" s="283"/>
      <c r="G411" s="287"/>
      <c r="H411" s="287"/>
      <c r="I411" s="462"/>
      <c r="J411" s="157" t="e">
        <f t="shared" ref="J411" si="637">I411/H411</f>
        <v>#DIV/0!</v>
      </c>
      <c r="K411" s="174"/>
      <c r="L411" s="157" t="e">
        <f t="shared" ref="L411" si="638">K411/H411</f>
        <v>#DIV/0!</v>
      </c>
      <c r="M411" s="157" t="e">
        <f t="shared" ref="M411" si="639">K411/I411</f>
        <v>#DIV/0!</v>
      </c>
      <c r="N411" s="462"/>
      <c r="O411" s="287">
        <f>H411-N411</f>
        <v>0</v>
      </c>
      <c r="P411" s="124" t="e">
        <f t="shared" si="633"/>
        <v>#DIV/0!</v>
      </c>
      <c r="Q411" s="287">
        <f t="shared" si="634"/>
        <v>0</v>
      </c>
      <c r="R411" s="287">
        <f t="shared" si="635"/>
        <v>0</v>
      </c>
      <c r="S411" s="587"/>
      <c r="T411" s="40" t="b">
        <f t="shared" si="636"/>
        <v>0</v>
      </c>
      <c r="CJ411" s="40" t="b">
        <f t="shared" si="631"/>
        <v>1</v>
      </c>
      <c r="CT411" s="185">
        <f t="shared" si="566"/>
        <v>0</v>
      </c>
      <c r="CU411" s="40" t="b">
        <f t="shared" si="567"/>
        <v>1</v>
      </c>
    </row>
    <row r="412" spans="1:99" s="250" customFormat="1" ht="36" customHeight="1" x14ac:dyDescent="0.25">
      <c r="A412" s="178"/>
      <c r="B412" s="180" t="s">
        <v>8</v>
      </c>
      <c r="C412" s="452"/>
      <c r="D412" s="462"/>
      <c r="E412" s="462"/>
      <c r="F412" s="462">
        <f>D412-E412</f>
        <v>0</v>
      </c>
      <c r="G412" s="462">
        <v>1.7</v>
      </c>
      <c r="H412" s="462">
        <v>1.7</v>
      </c>
      <c r="I412" s="462"/>
      <c r="J412" s="125">
        <f>I412/H412</f>
        <v>0</v>
      </c>
      <c r="K412" s="287"/>
      <c r="L412" s="479">
        <f>K412/H412</f>
        <v>0</v>
      </c>
      <c r="M412" s="157" t="e">
        <f>K412/I412</f>
        <v>#DIV/0!</v>
      </c>
      <c r="N412" s="462">
        <f>H412</f>
        <v>1.7</v>
      </c>
      <c r="O412" s="287">
        <f t="shared" ref="O412:O415" si="640">H412-N412</f>
        <v>0</v>
      </c>
      <c r="P412" s="125">
        <f t="shared" si="633"/>
        <v>1</v>
      </c>
      <c r="Q412" s="462">
        <f t="shared" si="634"/>
        <v>1.7</v>
      </c>
      <c r="R412" s="462">
        <f t="shared" si="635"/>
        <v>0</v>
      </c>
      <c r="S412" s="587"/>
      <c r="T412" s="40" t="b">
        <f t="shared" si="636"/>
        <v>0</v>
      </c>
      <c r="CJ412" s="40" t="b">
        <f t="shared" si="631"/>
        <v>1</v>
      </c>
      <c r="CT412" s="185">
        <f t="shared" ref="CT412:CT415" si="641">N412+O412</f>
        <v>1.7</v>
      </c>
      <c r="CU412" s="40" t="b">
        <f t="shared" ref="CU412:CU415" si="642">CT412=H412</f>
        <v>1</v>
      </c>
    </row>
    <row r="413" spans="1:99" s="250" customFormat="1" ht="36" customHeight="1" x14ac:dyDescent="0.25">
      <c r="A413" s="178"/>
      <c r="B413" s="180" t="s">
        <v>20</v>
      </c>
      <c r="C413" s="452"/>
      <c r="D413" s="462"/>
      <c r="E413" s="462"/>
      <c r="F413" s="462"/>
      <c r="G413" s="462"/>
      <c r="H413" s="462"/>
      <c r="I413" s="462"/>
      <c r="J413" s="157" t="e">
        <f t="shared" ref="J413:J415" si="643">I413/H413</f>
        <v>#DIV/0!</v>
      </c>
      <c r="K413" s="174"/>
      <c r="L413" s="157" t="e">
        <f t="shared" ref="L413:L415" si="644">K413/H413</f>
        <v>#DIV/0!</v>
      </c>
      <c r="M413" s="157" t="e">
        <f t="shared" ref="M413:M415" si="645">K413/I413</f>
        <v>#DIV/0!</v>
      </c>
      <c r="N413" s="462"/>
      <c r="O413" s="287">
        <f t="shared" si="640"/>
        <v>0</v>
      </c>
      <c r="P413" s="124" t="e">
        <f t="shared" si="633"/>
        <v>#DIV/0!</v>
      </c>
      <c r="Q413" s="462">
        <f t="shared" si="634"/>
        <v>0</v>
      </c>
      <c r="R413" s="462">
        <f t="shared" si="635"/>
        <v>0</v>
      </c>
      <c r="S413" s="587"/>
      <c r="T413" s="40" t="b">
        <f t="shared" si="636"/>
        <v>1</v>
      </c>
      <c r="CJ413" s="40" t="b">
        <f t="shared" si="631"/>
        <v>1</v>
      </c>
      <c r="CT413" s="185">
        <f t="shared" si="641"/>
        <v>0</v>
      </c>
      <c r="CU413" s="40" t="b">
        <f t="shared" si="642"/>
        <v>1</v>
      </c>
    </row>
    <row r="414" spans="1:99" s="250" customFormat="1" ht="36" customHeight="1" x14ac:dyDescent="0.25">
      <c r="A414" s="178"/>
      <c r="B414" s="126" t="s">
        <v>22</v>
      </c>
      <c r="C414" s="460"/>
      <c r="D414" s="461"/>
      <c r="E414" s="461"/>
      <c r="F414" s="293"/>
      <c r="G414" s="480"/>
      <c r="H414" s="480"/>
      <c r="I414" s="480"/>
      <c r="J414" s="157" t="e">
        <f t="shared" si="643"/>
        <v>#DIV/0!</v>
      </c>
      <c r="K414" s="218"/>
      <c r="L414" s="157" t="e">
        <f t="shared" si="644"/>
        <v>#DIV/0!</v>
      </c>
      <c r="M414" s="157" t="e">
        <f t="shared" si="645"/>
        <v>#DIV/0!</v>
      </c>
      <c r="N414" s="188"/>
      <c r="O414" s="287">
        <f t="shared" si="640"/>
        <v>0</v>
      </c>
      <c r="P414" s="124" t="e">
        <f t="shared" si="633"/>
        <v>#DIV/0!</v>
      </c>
      <c r="Q414" s="480">
        <f t="shared" si="634"/>
        <v>0</v>
      </c>
      <c r="R414" s="480">
        <f t="shared" si="635"/>
        <v>0</v>
      </c>
      <c r="S414" s="587"/>
      <c r="T414" s="40" t="b">
        <f t="shared" si="636"/>
        <v>1</v>
      </c>
      <c r="CJ414" s="40" t="b">
        <f t="shared" si="631"/>
        <v>1</v>
      </c>
      <c r="CT414" s="185">
        <f t="shared" si="641"/>
        <v>0</v>
      </c>
      <c r="CU414" s="40" t="b">
        <f t="shared" si="642"/>
        <v>1</v>
      </c>
    </row>
    <row r="415" spans="1:99" s="250" customFormat="1" ht="36" customHeight="1" collapsed="1" x14ac:dyDescent="0.25">
      <c r="A415" s="179"/>
      <c r="B415" s="180" t="s">
        <v>11</v>
      </c>
      <c r="C415" s="452"/>
      <c r="D415" s="462"/>
      <c r="E415" s="462"/>
      <c r="F415" s="283"/>
      <c r="G415" s="462"/>
      <c r="H415" s="283"/>
      <c r="I415" s="462"/>
      <c r="J415" s="157" t="e">
        <f t="shared" si="643"/>
        <v>#DIV/0!</v>
      </c>
      <c r="K415" s="174"/>
      <c r="L415" s="157" t="e">
        <f t="shared" si="644"/>
        <v>#DIV/0!</v>
      </c>
      <c r="M415" s="157" t="e">
        <f t="shared" si="645"/>
        <v>#DIV/0!</v>
      </c>
      <c r="N415" s="127"/>
      <c r="O415" s="287">
        <f t="shared" si="640"/>
        <v>0</v>
      </c>
      <c r="P415" s="124" t="e">
        <f t="shared" si="633"/>
        <v>#DIV/0!</v>
      </c>
      <c r="Q415" s="462">
        <f t="shared" si="634"/>
        <v>0</v>
      </c>
      <c r="R415" s="283">
        <f t="shared" si="635"/>
        <v>0</v>
      </c>
      <c r="S415" s="588"/>
      <c r="T415" s="40" t="b">
        <f t="shared" si="636"/>
        <v>1</v>
      </c>
      <c r="CJ415" s="40" t="b">
        <f t="shared" si="631"/>
        <v>1</v>
      </c>
      <c r="CT415" s="185">
        <f t="shared" si="641"/>
        <v>0</v>
      </c>
      <c r="CU415" s="40" t="b">
        <f t="shared" si="642"/>
        <v>1</v>
      </c>
    </row>
    <row r="416" spans="1:99" s="44" customFormat="1" ht="159.75" customHeight="1" outlineLevel="1" x14ac:dyDescent="0.25">
      <c r="A416" s="176" t="s">
        <v>140</v>
      </c>
      <c r="B416" s="122" t="s">
        <v>94</v>
      </c>
      <c r="C416" s="158" t="s">
        <v>17</v>
      </c>
      <c r="D416" s="286">
        <f t="shared" ref="D416:I416" si="646">SUM(D417:D421)</f>
        <v>0</v>
      </c>
      <c r="E416" s="286">
        <f t="shared" si="646"/>
        <v>0</v>
      </c>
      <c r="F416" s="286">
        <f t="shared" si="646"/>
        <v>0</v>
      </c>
      <c r="G416" s="286">
        <f t="shared" si="646"/>
        <v>7417.8</v>
      </c>
      <c r="H416" s="286">
        <f t="shared" si="646"/>
        <v>7417.8</v>
      </c>
      <c r="I416" s="286">
        <f t="shared" si="646"/>
        <v>0</v>
      </c>
      <c r="J416" s="123">
        <f>I416/H416</f>
        <v>0</v>
      </c>
      <c r="K416" s="286">
        <f>SUM(K417:K421)</f>
        <v>0</v>
      </c>
      <c r="L416" s="123">
        <f>K416/H416</f>
        <v>0</v>
      </c>
      <c r="M416" s="363" t="e">
        <f>K416/I416</f>
        <v>#DIV/0!</v>
      </c>
      <c r="N416" s="286">
        <f>SUM(N417:N421)</f>
        <v>7417.8</v>
      </c>
      <c r="O416" s="286">
        <f>H416-N416</f>
        <v>0</v>
      </c>
      <c r="P416" s="123">
        <f t="shared" ref="P416:P485" si="647">N416/H416</f>
        <v>1</v>
      </c>
      <c r="Q416" s="372"/>
      <c r="R416" s="372"/>
      <c r="S416" s="630" t="s">
        <v>281</v>
      </c>
      <c r="T416" s="40" t="e">
        <f>H434-K434=#REF!</f>
        <v>#REF!</v>
      </c>
      <c r="CG416" s="191" t="s">
        <v>113</v>
      </c>
      <c r="CJ416" s="40" t="b">
        <f t="shared" si="631"/>
        <v>1</v>
      </c>
      <c r="CT416" s="185">
        <f t="shared" ref="CT416:CT485" si="648">N416+O416</f>
        <v>7417.8</v>
      </c>
      <c r="CU416" s="40" t="b">
        <f t="shared" ref="CU416:CU485" si="649">CT416=H416</f>
        <v>1</v>
      </c>
    </row>
    <row r="417" spans="1:99" s="250" customFormat="1" ht="40.5" customHeight="1" outlineLevel="1" x14ac:dyDescent="0.25">
      <c r="A417" s="178"/>
      <c r="B417" s="180" t="s">
        <v>10</v>
      </c>
      <c r="C417" s="452"/>
      <c r="D417" s="462"/>
      <c r="E417" s="462"/>
      <c r="F417" s="283"/>
      <c r="G417" s="462">
        <v>7417.8</v>
      </c>
      <c r="H417" s="462">
        <v>7417.8</v>
      </c>
      <c r="I417" s="462"/>
      <c r="J417" s="125">
        <f t="shared" ref="J417" si="650">I417/H417</f>
        <v>0</v>
      </c>
      <c r="K417" s="462"/>
      <c r="L417" s="125">
        <f t="shared" ref="L417" si="651">K417/H417</f>
        <v>0</v>
      </c>
      <c r="M417" s="124" t="e">
        <f t="shared" ref="M417" si="652">K417/I417</f>
        <v>#DIV/0!</v>
      </c>
      <c r="N417" s="462">
        <f>H417</f>
        <v>7417.8</v>
      </c>
      <c r="O417" s="462">
        <f>H417-N417</f>
        <v>0</v>
      </c>
      <c r="P417" s="125">
        <f t="shared" si="647"/>
        <v>1</v>
      </c>
      <c r="Q417" s="376"/>
      <c r="R417" s="376"/>
      <c r="S417" s="624"/>
      <c r="T417" s="40" t="e">
        <f>H435-K435=#REF!</f>
        <v>#REF!</v>
      </c>
      <c r="CJ417" s="40" t="b">
        <f t="shared" si="631"/>
        <v>1</v>
      </c>
      <c r="CT417" s="185">
        <f t="shared" si="648"/>
        <v>7417.8</v>
      </c>
      <c r="CU417" s="40" t="b">
        <f t="shared" si="649"/>
        <v>1</v>
      </c>
    </row>
    <row r="418" spans="1:99" s="250" customFormat="1" ht="40.5" customHeight="1" outlineLevel="1" x14ac:dyDescent="0.25">
      <c r="A418" s="178"/>
      <c r="B418" s="180" t="s">
        <v>8</v>
      </c>
      <c r="C418" s="452"/>
      <c r="D418" s="462"/>
      <c r="E418" s="462"/>
      <c r="F418" s="462">
        <f>D418-E418</f>
        <v>0</v>
      </c>
      <c r="G418" s="462"/>
      <c r="H418" s="462"/>
      <c r="I418" s="462"/>
      <c r="J418" s="124" t="e">
        <f>I418/H418</f>
        <v>#DIV/0!</v>
      </c>
      <c r="K418" s="127"/>
      <c r="L418" s="124" t="e">
        <f>K418/H418</f>
        <v>#DIV/0!</v>
      </c>
      <c r="M418" s="124" t="e">
        <f>K418/I418</f>
        <v>#DIV/0!</v>
      </c>
      <c r="N418" s="127"/>
      <c r="O418" s="462">
        <f t="shared" ref="O418:O427" si="653">H418-N418</f>
        <v>0</v>
      </c>
      <c r="P418" s="124" t="e">
        <f t="shared" si="647"/>
        <v>#DIV/0!</v>
      </c>
      <c r="Q418" s="375"/>
      <c r="R418" s="375"/>
      <c r="S418" s="624"/>
      <c r="T418" s="40" t="e">
        <f>H436-K436=#REF!</f>
        <v>#REF!</v>
      </c>
      <c r="CJ418" s="40" t="b">
        <f t="shared" si="631"/>
        <v>1</v>
      </c>
      <c r="CT418" s="185">
        <f t="shared" si="648"/>
        <v>0</v>
      </c>
      <c r="CU418" s="40" t="b">
        <f t="shared" si="649"/>
        <v>1</v>
      </c>
    </row>
    <row r="419" spans="1:99" s="250" customFormat="1" ht="40.5" customHeight="1" outlineLevel="1" x14ac:dyDescent="0.25">
      <c r="A419" s="178"/>
      <c r="B419" s="180" t="s">
        <v>20</v>
      </c>
      <c r="C419" s="452"/>
      <c r="D419" s="462"/>
      <c r="E419" s="462"/>
      <c r="F419" s="462"/>
      <c r="G419" s="462"/>
      <c r="H419" s="462"/>
      <c r="I419" s="462"/>
      <c r="J419" s="124" t="e">
        <f t="shared" ref="J419:J421" si="654">I419/H419</f>
        <v>#DIV/0!</v>
      </c>
      <c r="K419" s="127"/>
      <c r="L419" s="124" t="e">
        <f t="shared" ref="L419:L421" si="655">K419/H419</f>
        <v>#DIV/0!</v>
      </c>
      <c r="M419" s="124" t="e">
        <f t="shared" ref="M419:M421" si="656">K419/I419</f>
        <v>#DIV/0!</v>
      </c>
      <c r="N419" s="127"/>
      <c r="O419" s="462">
        <f t="shared" si="653"/>
        <v>0</v>
      </c>
      <c r="P419" s="124" t="e">
        <f t="shared" si="647"/>
        <v>#DIV/0!</v>
      </c>
      <c r="Q419" s="375"/>
      <c r="R419" s="375"/>
      <c r="S419" s="624"/>
      <c r="T419" s="40" t="e">
        <f>H437-K437=#REF!</f>
        <v>#REF!</v>
      </c>
      <c r="CJ419" s="40" t="b">
        <f t="shared" si="631"/>
        <v>1</v>
      </c>
      <c r="CT419" s="185">
        <f t="shared" si="648"/>
        <v>0</v>
      </c>
      <c r="CU419" s="40" t="b">
        <f t="shared" si="649"/>
        <v>1</v>
      </c>
    </row>
    <row r="420" spans="1:99" s="250" customFormat="1" ht="40.5" customHeight="1" outlineLevel="1" x14ac:dyDescent="0.25">
      <c r="A420" s="178"/>
      <c r="B420" s="126" t="s">
        <v>22</v>
      </c>
      <c r="C420" s="460"/>
      <c r="D420" s="461"/>
      <c r="E420" s="461"/>
      <c r="F420" s="293"/>
      <c r="G420" s="461"/>
      <c r="H420" s="293"/>
      <c r="I420" s="461"/>
      <c r="J420" s="124" t="e">
        <f t="shared" si="654"/>
        <v>#DIV/0!</v>
      </c>
      <c r="K420" s="461"/>
      <c r="L420" s="124" t="e">
        <f t="shared" si="655"/>
        <v>#DIV/0!</v>
      </c>
      <c r="M420" s="124" t="e">
        <f t="shared" si="656"/>
        <v>#DIV/0!</v>
      </c>
      <c r="N420" s="461"/>
      <c r="O420" s="462">
        <f t="shared" si="653"/>
        <v>0</v>
      </c>
      <c r="P420" s="124" t="e">
        <f t="shared" si="647"/>
        <v>#DIV/0!</v>
      </c>
      <c r="Q420" s="375"/>
      <c r="R420" s="375"/>
      <c r="S420" s="624"/>
      <c r="T420" s="40" t="e">
        <f>H438-K438=#REF!</f>
        <v>#REF!</v>
      </c>
      <c r="CJ420" s="40" t="b">
        <f t="shared" si="631"/>
        <v>1</v>
      </c>
      <c r="CT420" s="185">
        <f t="shared" si="648"/>
        <v>0</v>
      </c>
      <c r="CU420" s="40" t="b">
        <f t="shared" si="649"/>
        <v>1</v>
      </c>
    </row>
    <row r="421" spans="1:99" s="250" customFormat="1" ht="40.5" customHeight="1" outlineLevel="1" collapsed="1" x14ac:dyDescent="0.25">
      <c r="A421" s="179"/>
      <c r="B421" s="180" t="s">
        <v>11</v>
      </c>
      <c r="C421" s="452"/>
      <c r="D421" s="462"/>
      <c r="E421" s="462"/>
      <c r="F421" s="283"/>
      <c r="G421" s="462"/>
      <c r="H421" s="283"/>
      <c r="I421" s="462"/>
      <c r="J421" s="124" t="e">
        <f t="shared" si="654"/>
        <v>#DIV/0!</v>
      </c>
      <c r="K421" s="462"/>
      <c r="L421" s="124" t="e">
        <f t="shared" si="655"/>
        <v>#DIV/0!</v>
      </c>
      <c r="M421" s="124" t="e">
        <f t="shared" si="656"/>
        <v>#DIV/0!</v>
      </c>
      <c r="N421" s="462"/>
      <c r="O421" s="462">
        <f t="shared" si="653"/>
        <v>0</v>
      </c>
      <c r="P421" s="124" t="e">
        <f t="shared" si="647"/>
        <v>#DIV/0!</v>
      </c>
      <c r="Q421" s="140"/>
      <c r="R421" s="140"/>
      <c r="S421" s="625"/>
      <c r="T421" s="40" t="e">
        <f>H439-K439=#REF!</f>
        <v>#REF!</v>
      </c>
      <c r="CJ421" s="40" t="b">
        <f t="shared" si="631"/>
        <v>1</v>
      </c>
      <c r="CT421" s="185">
        <f t="shared" si="648"/>
        <v>0</v>
      </c>
      <c r="CU421" s="40" t="b">
        <f t="shared" si="649"/>
        <v>1</v>
      </c>
    </row>
    <row r="422" spans="1:99" s="43" customFormat="1" ht="88.5" customHeight="1" x14ac:dyDescent="0.25">
      <c r="A422" s="176" t="s">
        <v>141</v>
      </c>
      <c r="B422" s="122" t="s">
        <v>203</v>
      </c>
      <c r="C422" s="158" t="s">
        <v>17</v>
      </c>
      <c r="D422" s="286">
        <f t="shared" ref="D422:I422" si="657">SUM(D423:D427)</f>
        <v>0</v>
      </c>
      <c r="E422" s="286">
        <f t="shared" si="657"/>
        <v>0</v>
      </c>
      <c r="F422" s="286">
        <f t="shared" si="657"/>
        <v>0</v>
      </c>
      <c r="G422" s="286">
        <f t="shared" si="657"/>
        <v>5810.6</v>
      </c>
      <c r="H422" s="286">
        <f t="shared" si="657"/>
        <v>5810.6</v>
      </c>
      <c r="I422" s="286">
        <f t="shared" si="657"/>
        <v>0</v>
      </c>
      <c r="J422" s="123">
        <f>I422/H422</f>
        <v>0</v>
      </c>
      <c r="K422" s="286">
        <f>SUM(K423:K427)</f>
        <v>0</v>
      </c>
      <c r="L422" s="123">
        <f>K422/H422</f>
        <v>0</v>
      </c>
      <c r="M422" s="177" t="e">
        <f>K422/I422</f>
        <v>#DIV/0!</v>
      </c>
      <c r="N422" s="286">
        <f>SUM(N423:N427)</f>
        <v>5810.6</v>
      </c>
      <c r="O422" s="282">
        <f t="shared" si="653"/>
        <v>0</v>
      </c>
      <c r="P422" s="123">
        <f t="shared" si="647"/>
        <v>1</v>
      </c>
      <c r="Q422" s="372"/>
      <c r="R422" s="372"/>
      <c r="S422" s="586" t="s">
        <v>439</v>
      </c>
      <c r="T422" s="42" t="e">
        <f>H440-K440=#REF!</f>
        <v>#REF!</v>
      </c>
      <c r="CJ422" s="40" t="b">
        <f t="shared" si="631"/>
        <v>1</v>
      </c>
      <c r="CT422" s="185">
        <f t="shared" si="648"/>
        <v>5810.6</v>
      </c>
      <c r="CU422" s="40" t="b">
        <f t="shared" si="649"/>
        <v>1</v>
      </c>
    </row>
    <row r="423" spans="1:99" s="250" customFormat="1" ht="34.5" customHeight="1" x14ac:dyDescent="0.25">
      <c r="A423" s="178"/>
      <c r="B423" s="180" t="s">
        <v>10</v>
      </c>
      <c r="C423" s="452"/>
      <c r="D423" s="462"/>
      <c r="E423" s="462"/>
      <c r="F423" s="283"/>
      <c r="G423" s="462">
        <v>4450.6000000000004</v>
      </c>
      <c r="H423" s="462">
        <v>4450.6000000000004</v>
      </c>
      <c r="I423" s="462"/>
      <c r="J423" s="157">
        <f t="shared" ref="J423" si="658">I423/H423</f>
        <v>0</v>
      </c>
      <c r="K423" s="174"/>
      <c r="L423" s="157">
        <f t="shared" ref="L423" si="659">K423/H423</f>
        <v>0</v>
      </c>
      <c r="M423" s="157" t="e">
        <f t="shared" ref="M423" si="660">K423/I423</f>
        <v>#DIV/0!</v>
      </c>
      <c r="N423" s="287">
        <f>H423</f>
        <v>4450.6000000000004</v>
      </c>
      <c r="O423" s="174">
        <f>H423-N423</f>
        <v>0</v>
      </c>
      <c r="P423" s="153">
        <f t="shared" si="647"/>
        <v>1</v>
      </c>
      <c r="Q423" s="377"/>
      <c r="R423" s="377"/>
      <c r="S423" s="587"/>
      <c r="T423" s="40" t="e">
        <f>H441-K441=#REF!</f>
        <v>#REF!</v>
      </c>
      <c r="CJ423" s="40" t="b">
        <f t="shared" si="631"/>
        <v>1</v>
      </c>
      <c r="CT423" s="185">
        <f t="shared" si="648"/>
        <v>4450.6000000000004</v>
      </c>
      <c r="CU423" s="40" t="b">
        <f t="shared" si="649"/>
        <v>1</v>
      </c>
    </row>
    <row r="424" spans="1:99" s="250" customFormat="1" ht="34.5" customHeight="1" x14ac:dyDescent="0.25">
      <c r="A424" s="178"/>
      <c r="B424" s="180" t="s">
        <v>8</v>
      </c>
      <c r="C424" s="452"/>
      <c r="D424" s="462"/>
      <c r="E424" s="462"/>
      <c r="F424" s="462">
        <f>D424-E424</f>
        <v>0</v>
      </c>
      <c r="G424" s="462">
        <v>1360</v>
      </c>
      <c r="H424" s="462">
        <v>1360</v>
      </c>
      <c r="I424" s="462"/>
      <c r="J424" s="153">
        <f>I424/H424</f>
        <v>0</v>
      </c>
      <c r="K424" s="462"/>
      <c r="L424" s="153">
        <f>K424/H424</f>
        <v>0</v>
      </c>
      <c r="M424" s="157" t="e">
        <f>K424/I424</f>
        <v>#DIV/0!</v>
      </c>
      <c r="N424" s="462">
        <f>H424</f>
        <v>1360</v>
      </c>
      <c r="O424" s="174">
        <f t="shared" si="653"/>
        <v>0</v>
      </c>
      <c r="P424" s="153">
        <f t="shared" si="647"/>
        <v>1</v>
      </c>
      <c r="Q424" s="373"/>
      <c r="R424" s="373"/>
      <c r="S424" s="587"/>
      <c r="T424" s="40" t="e">
        <f>H442-K442=#REF!</f>
        <v>#REF!</v>
      </c>
      <c r="CJ424" s="40" t="b">
        <f t="shared" si="631"/>
        <v>1</v>
      </c>
      <c r="CT424" s="185">
        <f t="shared" si="648"/>
        <v>1360</v>
      </c>
      <c r="CU424" s="40" t="b">
        <f t="shared" si="649"/>
        <v>1</v>
      </c>
    </row>
    <row r="425" spans="1:99" s="250" customFormat="1" ht="34.5" customHeight="1" x14ac:dyDescent="0.25">
      <c r="A425" s="178"/>
      <c r="B425" s="180" t="s">
        <v>20</v>
      </c>
      <c r="C425" s="452"/>
      <c r="D425" s="462"/>
      <c r="E425" s="462"/>
      <c r="F425" s="462"/>
      <c r="G425" s="462"/>
      <c r="H425" s="462"/>
      <c r="I425" s="462"/>
      <c r="J425" s="124" t="e">
        <f t="shared" ref="J425:J427" si="661">I425/H425</f>
        <v>#DIV/0!</v>
      </c>
      <c r="K425" s="462"/>
      <c r="L425" s="124" t="e">
        <f t="shared" ref="L425:L427" si="662">K425/H425</f>
        <v>#DIV/0!</v>
      </c>
      <c r="M425" s="157" t="e">
        <f t="shared" ref="M425:M427" si="663">K425/I425</f>
        <v>#DIV/0!</v>
      </c>
      <c r="N425" s="462">
        <f>H425</f>
        <v>0</v>
      </c>
      <c r="O425" s="462">
        <f t="shared" si="653"/>
        <v>0</v>
      </c>
      <c r="P425" s="157" t="e">
        <f t="shared" si="647"/>
        <v>#DIV/0!</v>
      </c>
      <c r="Q425" s="377"/>
      <c r="R425" s="377"/>
      <c r="S425" s="587"/>
      <c r="T425" s="40" t="e">
        <f>H443-K443=#REF!</f>
        <v>#REF!</v>
      </c>
      <c r="CJ425" s="40" t="b">
        <f t="shared" si="631"/>
        <v>1</v>
      </c>
      <c r="CT425" s="185">
        <f t="shared" si="648"/>
        <v>0</v>
      </c>
      <c r="CU425" s="40" t="b">
        <f t="shared" si="649"/>
        <v>1</v>
      </c>
    </row>
    <row r="426" spans="1:99" s="250" customFormat="1" ht="34.5" customHeight="1" x14ac:dyDescent="0.25">
      <c r="A426" s="178"/>
      <c r="B426" s="126" t="s">
        <v>22</v>
      </c>
      <c r="C426" s="460"/>
      <c r="D426" s="461"/>
      <c r="E426" s="461"/>
      <c r="F426" s="293"/>
      <c r="G426" s="461"/>
      <c r="H426" s="293"/>
      <c r="I426" s="461"/>
      <c r="J426" s="124" t="e">
        <f t="shared" si="661"/>
        <v>#DIV/0!</v>
      </c>
      <c r="K426" s="461"/>
      <c r="L426" s="124" t="e">
        <f t="shared" si="662"/>
        <v>#DIV/0!</v>
      </c>
      <c r="M426" s="157" t="e">
        <f t="shared" si="663"/>
        <v>#DIV/0!</v>
      </c>
      <c r="N426" s="461"/>
      <c r="O426" s="461">
        <f t="shared" si="653"/>
        <v>0</v>
      </c>
      <c r="P426" s="157" t="e">
        <f t="shared" si="647"/>
        <v>#DIV/0!</v>
      </c>
      <c r="Q426" s="377"/>
      <c r="R426" s="377"/>
      <c r="S426" s="587"/>
      <c r="T426" s="40" t="e">
        <f>H444-K444=#REF!</f>
        <v>#REF!</v>
      </c>
      <c r="CJ426" s="40" t="b">
        <f t="shared" si="631"/>
        <v>1</v>
      </c>
      <c r="CT426" s="185">
        <f t="shared" si="648"/>
        <v>0</v>
      </c>
      <c r="CU426" s="40" t="b">
        <f t="shared" si="649"/>
        <v>1</v>
      </c>
    </row>
    <row r="427" spans="1:99" s="250" customFormat="1" ht="34.5" customHeight="1" x14ac:dyDescent="0.25">
      <c r="A427" s="179"/>
      <c r="B427" s="180" t="s">
        <v>11</v>
      </c>
      <c r="C427" s="452"/>
      <c r="D427" s="462"/>
      <c r="E427" s="462"/>
      <c r="F427" s="283"/>
      <c r="G427" s="462"/>
      <c r="H427" s="283"/>
      <c r="I427" s="462"/>
      <c r="J427" s="124" t="e">
        <f t="shared" si="661"/>
        <v>#DIV/0!</v>
      </c>
      <c r="K427" s="462"/>
      <c r="L427" s="124" t="e">
        <f t="shared" si="662"/>
        <v>#DIV/0!</v>
      </c>
      <c r="M427" s="124" t="e">
        <f t="shared" si="663"/>
        <v>#DIV/0!</v>
      </c>
      <c r="N427" s="462"/>
      <c r="O427" s="462">
        <f t="shared" si="653"/>
        <v>0</v>
      </c>
      <c r="P427" s="157" t="e">
        <f t="shared" si="647"/>
        <v>#DIV/0!</v>
      </c>
      <c r="Q427" s="154"/>
      <c r="R427" s="154"/>
      <c r="S427" s="588"/>
      <c r="T427" s="40" t="e">
        <f>H445-K445=#REF!</f>
        <v>#REF!</v>
      </c>
      <c r="CJ427" s="40" t="b">
        <f t="shared" si="631"/>
        <v>1</v>
      </c>
      <c r="CT427" s="185">
        <f t="shared" si="648"/>
        <v>0</v>
      </c>
      <c r="CU427" s="40" t="b">
        <f t="shared" si="649"/>
        <v>1</v>
      </c>
    </row>
    <row r="428" spans="1:99" s="43" customFormat="1" ht="87" customHeight="1" x14ac:dyDescent="0.25">
      <c r="A428" s="176" t="s">
        <v>232</v>
      </c>
      <c r="B428" s="122" t="s">
        <v>304</v>
      </c>
      <c r="C428" s="158" t="s">
        <v>17</v>
      </c>
      <c r="D428" s="286">
        <f t="shared" ref="D428:I428" si="664">SUM(D429:D433)</f>
        <v>0</v>
      </c>
      <c r="E428" s="286">
        <f t="shared" si="664"/>
        <v>0</v>
      </c>
      <c r="F428" s="286">
        <f t="shared" si="664"/>
        <v>0</v>
      </c>
      <c r="G428" s="286">
        <f t="shared" si="664"/>
        <v>2438.1</v>
      </c>
      <c r="H428" s="286">
        <f t="shared" si="664"/>
        <v>2438.1</v>
      </c>
      <c r="I428" s="286">
        <f t="shared" si="664"/>
        <v>0</v>
      </c>
      <c r="J428" s="123">
        <f>I428/H428</f>
        <v>0</v>
      </c>
      <c r="K428" s="286">
        <f>SUM(K429:K433)</f>
        <v>0</v>
      </c>
      <c r="L428" s="123">
        <f>K428/H428</f>
        <v>0</v>
      </c>
      <c r="M428" s="177" t="e">
        <f>K428/I428</f>
        <v>#DIV/0!</v>
      </c>
      <c r="N428" s="286">
        <f>SUM(N429:N433)</f>
        <v>2438.1</v>
      </c>
      <c r="O428" s="282">
        <f t="shared" ref="O428" si="665">H428-N428</f>
        <v>0</v>
      </c>
      <c r="P428" s="123">
        <f t="shared" ref="P428:P433" si="666">N428/H428</f>
        <v>1</v>
      </c>
      <c r="Q428" s="372"/>
      <c r="R428" s="372"/>
      <c r="S428" s="586" t="s">
        <v>283</v>
      </c>
      <c r="T428" s="42" t="e">
        <f>H446-K446=#REF!</f>
        <v>#REF!</v>
      </c>
      <c r="CJ428" s="40" t="b">
        <f t="shared" ref="CJ428:CJ433" si="667">N428+O428=H428</f>
        <v>1</v>
      </c>
      <c r="CT428" s="185">
        <f t="shared" ref="CT428:CT433" si="668">N428+O428</f>
        <v>2438.1</v>
      </c>
      <c r="CU428" s="40" t="b">
        <f t="shared" ref="CU428:CU433" si="669">CT428=H428</f>
        <v>1</v>
      </c>
    </row>
    <row r="429" spans="1:99" s="250" customFormat="1" ht="40.5" customHeight="1" x14ac:dyDescent="0.25">
      <c r="A429" s="178"/>
      <c r="B429" s="180" t="s">
        <v>10</v>
      </c>
      <c r="C429" s="452"/>
      <c r="D429" s="471"/>
      <c r="E429" s="471"/>
      <c r="F429" s="283"/>
      <c r="G429" s="471">
        <v>2438.1</v>
      </c>
      <c r="H429" s="471">
        <v>2438.1</v>
      </c>
      <c r="I429" s="471"/>
      <c r="J429" s="157">
        <f t="shared" ref="J429" si="670">I429/H429</f>
        <v>0</v>
      </c>
      <c r="K429" s="174"/>
      <c r="L429" s="157">
        <f t="shared" ref="L429" si="671">K429/H429</f>
        <v>0</v>
      </c>
      <c r="M429" s="157" t="e">
        <f t="shared" ref="M429" si="672">K429/I429</f>
        <v>#DIV/0!</v>
      </c>
      <c r="N429" s="287">
        <f>H429</f>
        <v>2438.1</v>
      </c>
      <c r="O429" s="174">
        <f>H429-N429</f>
        <v>0</v>
      </c>
      <c r="P429" s="153">
        <f t="shared" si="666"/>
        <v>1</v>
      </c>
      <c r="Q429" s="377"/>
      <c r="R429" s="377"/>
      <c r="S429" s="587"/>
      <c r="T429" s="40" t="e">
        <f>H447-K447=#REF!</f>
        <v>#REF!</v>
      </c>
      <c r="CJ429" s="40" t="b">
        <f t="shared" si="667"/>
        <v>1</v>
      </c>
      <c r="CT429" s="185">
        <f t="shared" si="668"/>
        <v>2438.1</v>
      </c>
      <c r="CU429" s="40" t="b">
        <f t="shared" si="669"/>
        <v>1</v>
      </c>
    </row>
    <row r="430" spans="1:99" s="250" customFormat="1" ht="40.5" customHeight="1" x14ac:dyDescent="0.25">
      <c r="A430" s="178"/>
      <c r="B430" s="180" t="s">
        <v>8</v>
      </c>
      <c r="C430" s="452"/>
      <c r="D430" s="471"/>
      <c r="E430" s="471"/>
      <c r="F430" s="471">
        <f>D430-E430</f>
        <v>0</v>
      </c>
      <c r="G430" s="471"/>
      <c r="H430" s="471"/>
      <c r="I430" s="471"/>
      <c r="J430" s="157" t="e">
        <f>I430/H430</f>
        <v>#DIV/0!</v>
      </c>
      <c r="K430" s="471"/>
      <c r="L430" s="157" t="e">
        <f>K430/H430</f>
        <v>#DIV/0!</v>
      </c>
      <c r="M430" s="157" t="e">
        <f>K430/I430</f>
        <v>#DIV/0!</v>
      </c>
      <c r="N430" s="471">
        <f>H430</f>
        <v>0</v>
      </c>
      <c r="O430" s="174">
        <f t="shared" ref="O430:O433" si="673">H430-N430</f>
        <v>0</v>
      </c>
      <c r="P430" s="157" t="e">
        <f t="shared" si="666"/>
        <v>#DIV/0!</v>
      </c>
      <c r="Q430" s="373"/>
      <c r="R430" s="373"/>
      <c r="S430" s="587"/>
      <c r="T430" s="40" t="e">
        <f>H448-K448=#REF!</f>
        <v>#REF!</v>
      </c>
      <c r="CJ430" s="40" t="b">
        <f t="shared" si="667"/>
        <v>1</v>
      </c>
      <c r="CT430" s="185">
        <f t="shared" si="668"/>
        <v>0</v>
      </c>
      <c r="CU430" s="40" t="b">
        <f t="shared" si="669"/>
        <v>1</v>
      </c>
    </row>
    <row r="431" spans="1:99" s="250" customFormat="1" ht="40.5" customHeight="1" x14ac:dyDescent="0.25">
      <c r="A431" s="178"/>
      <c r="B431" s="180" t="s">
        <v>20</v>
      </c>
      <c r="C431" s="452"/>
      <c r="D431" s="471"/>
      <c r="E431" s="471"/>
      <c r="F431" s="471"/>
      <c r="G431" s="471"/>
      <c r="H431" s="471"/>
      <c r="I431" s="471"/>
      <c r="J431" s="157" t="e">
        <f t="shared" ref="J431:J433" si="674">I431/H431</f>
        <v>#DIV/0!</v>
      </c>
      <c r="K431" s="471"/>
      <c r="L431" s="157" t="e">
        <f t="shared" ref="L431:L433" si="675">K431/H431</f>
        <v>#DIV/0!</v>
      </c>
      <c r="M431" s="157" t="e">
        <f t="shared" ref="M431:M433" si="676">K431/I431</f>
        <v>#DIV/0!</v>
      </c>
      <c r="N431" s="471">
        <f>H431</f>
        <v>0</v>
      </c>
      <c r="O431" s="471">
        <f t="shared" si="673"/>
        <v>0</v>
      </c>
      <c r="P431" s="157" t="e">
        <f t="shared" si="666"/>
        <v>#DIV/0!</v>
      </c>
      <c r="Q431" s="377"/>
      <c r="R431" s="377"/>
      <c r="S431" s="587"/>
      <c r="T431" s="40" t="e">
        <f>H449-K449=#REF!</f>
        <v>#REF!</v>
      </c>
      <c r="CJ431" s="40" t="b">
        <f t="shared" si="667"/>
        <v>1</v>
      </c>
      <c r="CT431" s="185">
        <f t="shared" si="668"/>
        <v>0</v>
      </c>
      <c r="CU431" s="40" t="b">
        <f t="shared" si="669"/>
        <v>1</v>
      </c>
    </row>
    <row r="432" spans="1:99" s="250" customFormat="1" ht="40.5" customHeight="1" x14ac:dyDescent="0.25">
      <c r="A432" s="178"/>
      <c r="B432" s="126" t="s">
        <v>22</v>
      </c>
      <c r="C432" s="475"/>
      <c r="D432" s="470"/>
      <c r="E432" s="470"/>
      <c r="F432" s="293"/>
      <c r="G432" s="470"/>
      <c r="H432" s="293"/>
      <c r="I432" s="470"/>
      <c r="J432" s="124" t="e">
        <f t="shared" si="674"/>
        <v>#DIV/0!</v>
      </c>
      <c r="K432" s="470"/>
      <c r="L432" s="157" t="e">
        <f t="shared" si="675"/>
        <v>#DIV/0!</v>
      </c>
      <c r="M432" s="157" t="e">
        <f t="shared" si="676"/>
        <v>#DIV/0!</v>
      </c>
      <c r="N432" s="470"/>
      <c r="O432" s="470">
        <f t="shared" si="673"/>
        <v>0</v>
      </c>
      <c r="P432" s="157" t="e">
        <f t="shared" si="666"/>
        <v>#DIV/0!</v>
      </c>
      <c r="Q432" s="377"/>
      <c r="R432" s="377"/>
      <c r="S432" s="587"/>
      <c r="T432" s="40" t="e">
        <f>H450-K450=#REF!</f>
        <v>#REF!</v>
      </c>
      <c r="CJ432" s="40" t="b">
        <f t="shared" si="667"/>
        <v>1</v>
      </c>
      <c r="CT432" s="185">
        <f t="shared" si="668"/>
        <v>0</v>
      </c>
      <c r="CU432" s="40" t="b">
        <f t="shared" si="669"/>
        <v>1</v>
      </c>
    </row>
    <row r="433" spans="1:99" s="250" customFormat="1" ht="40.5" customHeight="1" x14ac:dyDescent="0.25">
      <c r="A433" s="179"/>
      <c r="B433" s="180" t="s">
        <v>11</v>
      </c>
      <c r="C433" s="452"/>
      <c r="D433" s="471"/>
      <c r="E433" s="471"/>
      <c r="F433" s="283"/>
      <c r="G433" s="471"/>
      <c r="H433" s="283"/>
      <c r="I433" s="471"/>
      <c r="J433" s="124" t="e">
        <f t="shared" si="674"/>
        <v>#DIV/0!</v>
      </c>
      <c r="K433" s="471"/>
      <c r="L433" s="124" t="e">
        <f t="shared" si="675"/>
        <v>#DIV/0!</v>
      </c>
      <c r="M433" s="124" t="e">
        <f t="shared" si="676"/>
        <v>#DIV/0!</v>
      </c>
      <c r="N433" s="471"/>
      <c r="O433" s="471">
        <f t="shared" si="673"/>
        <v>0</v>
      </c>
      <c r="P433" s="157" t="e">
        <f t="shared" si="666"/>
        <v>#DIV/0!</v>
      </c>
      <c r="Q433" s="154"/>
      <c r="R433" s="154"/>
      <c r="S433" s="588"/>
      <c r="T433" s="40" t="e">
        <f>H451-K451=#REF!</f>
        <v>#REF!</v>
      </c>
      <c r="CJ433" s="40" t="b">
        <f t="shared" si="667"/>
        <v>1</v>
      </c>
      <c r="CT433" s="185">
        <f t="shared" si="668"/>
        <v>0</v>
      </c>
      <c r="CU433" s="40" t="b">
        <f t="shared" si="669"/>
        <v>1</v>
      </c>
    </row>
    <row r="434" spans="1:99" s="214" customFormat="1" ht="243.75" customHeight="1" x14ac:dyDescent="0.25">
      <c r="A434" s="617" t="s">
        <v>39</v>
      </c>
      <c r="B434" s="47" t="s">
        <v>349</v>
      </c>
      <c r="C434" s="47" t="s">
        <v>9</v>
      </c>
      <c r="D434" s="289">
        <f t="shared" ref="D434:I434" si="677">SUM(D435:D439)</f>
        <v>0</v>
      </c>
      <c r="E434" s="289">
        <f t="shared" si="677"/>
        <v>0</v>
      </c>
      <c r="F434" s="289">
        <f t="shared" si="677"/>
        <v>0</v>
      </c>
      <c r="G434" s="289">
        <f t="shared" si="677"/>
        <v>137877.63</v>
      </c>
      <c r="H434" s="289">
        <f t="shared" si="677"/>
        <v>157140.93</v>
      </c>
      <c r="I434" s="289">
        <f t="shared" si="677"/>
        <v>19263.22</v>
      </c>
      <c r="J434" s="50">
        <f>I434/H434</f>
        <v>0.12</v>
      </c>
      <c r="K434" s="289">
        <f t="shared" ref="K434" si="678">SUM(K435:K439)</f>
        <v>19263.22</v>
      </c>
      <c r="L434" s="51">
        <f>K434/H434</f>
        <v>0.12</v>
      </c>
      <c r="M434" s="51">
        <f>K434/I434</f>
        <v>1</v>
      </c>
      <c r="N434" s="289">
        <f t="shared" ref="N434:O434" si="679">SUM(N435:N439)</f>
        <v>157140.93</v>
      </c>
      <c r="O434" s="289">
        <f t="shared" si="679"/>
        <v>0</v>
      </c>
      <c r="P434" s="51">
        <f t="shared" si="647"/>
        <v>1</v>
      </c>
      <c r="Q434" s="289">
        <f t="shared" ref="Q434:Q497" si="680">H434-K434</f>
        <v>137877.71</v>
      </c>
      <c r="R434" s="289">
        <f t="shared" ref="R434:R497" si="681">I434-K434</f>
        <v>0</v>
      </c>
      <c r="S434" s="609" t="s">
        <v>476</v>
      </c>
      <c r="T434" s="213" t="b">
        <f t="shared" ref="T434:T445" si="682">H446-K446=Q446</f>
        <v>1</v>
      </c>
      <c r="CJ434" s="40" t="b">
        <f t="shared" si="631"/>
        <v>1</v>
      </c>
      <c r="CT434" s="271">
        <f t="shared" si="648"/>
        <v>157140.93</v>
      </c>
      <c r="CU434" s="25" t="b">
        <f t="shared" si="649"/>
        <v>1</v>
      </c>
    </row>
    <row r="435" spans="1:99" s="397" customFormat="1" ht="106.5" customHeight="1" x14ac:dyDescent="0.25">
      <c r="A435" s="618"/>
      <c r="B435" s="60" t="s">
        <v>10</v>
      </c>
      <c r="C435" s="60"/>
      <c r="D435" s="291"/>
      <c r="E435" s="291"/>
      <c r="F435" s="290"/>
      <c r="G435" s="291">
        <f>G441+G471+G483+G459+G537</f>
        <v>0</v>
      </c>
      <c r="H435" s="291">
        <f>H441+H471+H483+H459+H537</f>
        <v>0</v>
      </c>
      <c r="I435" s="291">
        <f>I441+I471+I483+I459+I537</f>
        <v>0</v>
      </c>
      <c r="J435" s="82" t="e">
        <f t="shared" ref="J435:J436" si="683">I435/H435</f>
        <v>#DIV/0!</v>
      </c>
      <c r="K435" s="291">
        <f>K441+K471+K483+K459+K537</f>
        <v>0</v>
      </c>
      <c r="L435" s="85" t="e">
        <f>K435/H435</f>
        <v>#DIV/0!</v>
      </c>
      <c r="M435" s="85" t="e">
        <f t="shared" ref="M435:M455" si="684">K435/I435</f>
        <v>#DIV/0!</v>
      </c>
      <c r="N435" s="291">
        <f t="shared" ref="N435:O435" si="685">N441+N471+N483+N459+N537</f>
        <v>0</v>
      </c>
      <c r="O435" s="291">
        <f t="shared" si="685"/>
        <v>0</v>
      </c>
      <c r="P435" s="85" t="e">
        <f t="shared" si="647"/>
        <v>#DIV/0!</v>
      </c>
      <c r="Q435" s="291">
        <f t="shared" si="680"/>
        <v>0</v>
      </c>
      <c r="R435" s="291">
        <f t="shared" si="681"/>
        <v>0</v>
      </c>
      <c r="S435" s="610"/>
      <c r="T435" s="295" t="b">
        <f t="shared" si="682"/>
        <v>1</v>
      </c>
      <c r="CJ435" s="40" t="b">
        <f t="shared" si="631"/>
        <v>1</v>
      </c>
      <c r="CT435" s="271">
        <f t="shared" si="648"/>
        <v>0</v>
      </c>
      <c r="CU435" s="25" t="b">
        <f t="shared" si="649"/>
        <v>1</v>
      </c>
    </row>
    <row r="436" spans="1:99" s="397" customFormat="1" ht="106.5" customHeight="1" x14ac:dyDescent="0.25">
      <c r="A436" s="618"/>
      <c r="B436" s="60" t="s">
        <v>8</v>
      </c>
      <c r="C436" s="60"/>
      <c r="D436" s="291"/>
      <c r="E436" s="291"/>
      <c r="F436" s="290"/>
      <c r="G436" s="291">
        <f t="shared" ref="G436:H439" si="686">G442+G472+G484+G460+G538</f>
        <v>39413.9</v>
      </c>
      <c r="H436" s="291">
        <f t="shared" si="686"/>
        <v>58677.2</v>
      </c>
      <c r="I436" s="291">
        <f t="shared" ref="I436" si="687">I442+I472+I484+I460+I538</f>
        <v>19263.22</v>
      </c>
      <c r="J436" s="72">
        <f t="shared" si="683"/>
        <v>0.33</v>
      </c>
      <c r="K436" s="291">
        <f t="shared" ref="K436" si="688">K442+K472+K484+K460+K538</f>
        <v>19263.22</v>
      </c>
      <c r="L436" s="73">
        <f>K436/H436</f>
        <v>0.33</v>
      </c>
      <c r="M436" s="73">
        <f t="shared" si="684"/>
        <v>1</v>
      </c>
      <c r="N436" s="291">
        <f t="shared" ref="N436:O436" si="689">N442+N472+N484+N460+N538</f>
        <v>58677.2</v>
      </c>
      <c r="O436" s="291">
        <f t="shared" si="689"/>
        <v>0</v>
      </c>
      <c r="P436" s="73">
        <f t="shared" si="647"/>
        <v>1</v>
      </c>
      <c r="Q436" s="291">
        <f t="shared" si="680"/>
        <v>39413.980000000003</v>
      </c>
      <c r="R436" s="291">
        <f t="shared" si="681"/>
        <v>0</v>
      </c>
      <c r="S436" s="610"/>
      <c r="T436" s="295" t="b">
        <f t="shared" si="682"/>
        <v>1</v>
      </c>
      <c r="CJ436" s="40" t="b">
        <f t="shared" si="631"/>
        <v>1</v>
      </c>
      <c r="CT436" s="271">
        <f t="shared" si="648"/>
        <v>58677.2</v>
      </c>
      <c r="CU436" s="25" t="b">
        <f t="shared" si="649"/>
        <v>1</v>
      </c>
    </row>
    <row r="437" spans="1:99" s="397" customFormat="1" ht="106.5" customHeight="1" x14ac:dyDescent="0.25">
      <c r="A437" s="618"/>
      <c r="B437" s="74" t="s">
        <v>19</v>
      </c>
      <c r="C437" s="60"/>
      <c r="D437" s="291"/>
      <c r="E437" s="291"/>
      <c r="F437" s="291"/>
      <c r="G437" s="291">
        <f t="shared" si="686"/>
        <v>38622.54</v>
      </c>
      <c r="H437" s="291">
        <f t="shared" si="686"/>
        <v>38622.54</v>
      </c>
      <c r="I437" s="291">
        <f t="shared" ref="I437" si="690">I443+I473+I485+I461+I539</f>
        <v>0</v>
      </c>
      <c r="J437" s="72">
        <f>I437/H437</f>
        <v>0</v>
      </c>
      <c r="K437" s="291">
        <f t="shared" ref="K437" si="691">K443+K473+K485+K461+K539</f>
        <v>0</v>
      </c>
      <c r="L437" s="73">
        <f t="shared" ref="L437:L439" si="692">K437/H437</f>
        <v>0</v>
      </c>
      <c r="M437" s="85" t="e">
        <f t="shared" si="684"/>
        <v>#DIV/0!</v>
      </c>
      <c r="N437" s="291">
        <f t="shared" ref="N437:O437" si="693">N443+N473+N485+N461+N539</f>
        <v>38622.54</v>
      </c>
      <c r="O437" s="291">
        <f t="shared" si="693"/>
        <v>0</v>
      </c>
      <c r="P437" s="73">
        <f t="shared" si="647"/>
        <v>1</v>
      </c>
      <c r="Q437" s="291">
        <f t="shared" si="680"/>
        <v>38622.54</v>
      </c>
      <c r="R437" s="291">
        <f t="shared" si="681"/>
        <v>0</v>
      </c>
      <c r="S437" s="610"/>
      <c r="T437" s="295" t="b">
        <f t="shared" si="682"/>
        <v>1</v>
      </c>
      <c r="CJ437" s="40" t="b">
        <f t="shared" si="631"/>
        <v>1</v>
      </c>
      <c r="CT437" s="271">
        <f t="shared" si="648"/>
        <v>38622.54</v>
      </c>
      <c r="CU437" s="25" t="b">
        <f t="shared" si="649"/>
        <v>1</v>
      </c>
    </row>
    <row r="438" spans="1:99" s="397" customFormat="1" ht="138.75" customHeight="1" x14ac:dyDescent="0.25">
      <c r="A438" s="618"/>
      <c r="B438" s="64" t="s">
        <v>22</v>
      </c>
      <c r="C438" s="52"/>
      <c r="D438" s="284"/>
      <c r="E438" s="284"/>
      <c r="F438" s="284"/>
      <c r="G438" s="291">
        <f t="shared" si="686"/>
        <v>0</v>
      </c>
      <c r="H438" s="291">
        <f t="shared" si="686"/>
        <v>0</v>
      </c>
      <c r="I438" s="291">
        <f t="shared" ref="I438" si="694">I444+I474+I486+I462+I540</f>
        <v>0</v>
      </c>
      <c r="J438" s="82" t="e">
        <f t="shared" ref="J438:J439" si="695">I438/H438</f>
        <v>#DIV/0!</v>
      </c>
      <c r="K438" s="291">
        <f t="shared" ref="K438" si="696">K444+K474+K486+K462+K540</f>
        <v>0</v>
      </c>
      <c r="L438" s="85" t="e">
        <f t="shared" si="692"/>
        <v>#DIV/0!</v>
      </c>
      <c r="M438" s="85" t="e">
        <f t="shared" si="684"/>
        <v>#DIV/0!</v>
      </c>
      <c r="N438" s="291">
        <f t="shared" ref="N438:O438" si="697">N444+N474+N486+N462+N540</f>
        <v>0</v>
      </c>
      <c r="O438" s="291">
        <f t="shared" si="697"/>
        <v>0</v>
      </c>
      <c r="P438" s="85" t="e">
        <f t="shared" si="647"/>
        <v>#DIV/0!</v>
      </c>
      <c r="Q438" s="291">
        <f t="shared" si="680"/>
        <v>0</v>
      </c>
      <c r="R438" s="291">
        <f t="shared" si="681"/>
        <v>0</v>
      </c>
      <c r="S438" s="610"/>
      <c r="T438" s="295" t="b">
        <f t="shared" si="682"/>
        <v>1</v>
      </c>
      <c r="CJ438" s="40" t="b">
        <f t="shared" si="631"/>
        <v>1</v>
      </c>
      <c r="CT438" s="271">
        <f t="shared" si="648"/>
        <v>0</v>
      </c>
      <c r="CU438" s="25" t="b">
        <f t="shared" si="649"/>
        <v>1</v>
      </c>
    </row>
    <row r="439" spans="1:99" s="397" customFormat="1" ht="206.25" customHeight="1" x14ac:dyDescent="0.25">
      <c r="A439" s="619"/>
      <c r="B439" s="66" t="s">
        <v>11</v>
      </c>
      <c r="C439" s="60"/>
      <c r="D439" s="291"/>
      <c r="E439" s="291"/>
      <c r="F439" s="291"/>
      <c r="G439" s="291">
        <f t="shared" si="686"/>
        <v>59841.19</v>
      </c>
      <c r="H439" s="291">
        <f t="shared" si="686"/>
        <v>59841.19</v>
      </c>
      <c r="I439" s="291">
        <f t="shared" ref="I439" si="698">I445+I475+I487+I463+I541</f>
        <v>0</v>
      </c>
      <c r="J439" s="72">
        <f t="shared" si="695"/>
        <v>0</v>
      </c>
      <c r="K439" s="291">
        <f t="shared" ref="K439" si="699">K445+K475+K487+K463+K541</f>
        <v>0</v>
      </c>
      <c r="L439" s="73">
        <f t="shared" si="692"/>
        <v>0</v>
      </c>
      <c r="M439" s="85" t="e">
        <f t="shared" si="684"/>
        <v>#DIV/0!</v>
      </c>
      <c r="N439" s="291">
        <f t="shared" ref="N439:O439" si="700">N445+N475+N487+N463+N541</f>
        <v>59841.19</v>
      </c>
      <c r="O439" s="291">
        <f t="shared" si="700"/>
        <v>0</v>
      </c>
      <c r="P439" s="73">
        <f t="shared" si="647"/>
        <v>1</v>
      </c>
      <c r="Q439" s="291">
        <f t="shared" si="680"/>
        <v>59841.19</v>
      </c>
      <c r="R439" s="291">
        <f t="shared" si="681"/>
        <v>0</v>
      </c>
      <c r="S439" s="611"/>
      <c r="T439" s="295" t="b">
        <f t="shared" si="682"/>
        <v>1</v>
      </c>
      <c r="CJ439" s="40" t="b">
        <f t="shared" si="631"/>
        <v>1</v>
      </c>
      <c r="CT439" s="271">
        <f t="shared" si="648"/>
        <v>59841.19</v>
      </c>
      <c r="CU439" s="25" t="b">
        <f t="shared" si="649"/>
        <v>1</v>
      </c>
    </row>
    <row r="440" spans="1:99" s="516" customFormat="1" ht="69.75" x14ac:dyDescent="0.25">
      <c r="A440" s="511" t="s">
        <v>40</v>
      </c>
      <c r="B440" s="512" t="s">
        <v>76</v>
      </c>
      <c r="C440" s="120" t="s">
        <v>2</v>
      </c>
      <c r="D440" s="513">
        <f t="shared" ref="D440:G440" si="701">SUM(D441:D445)</f>
        <v>0</v>
      </c>
      <c r="E440" s="513">
        <f t="shared" si="701"/>
        <v>0</v>
      </c>
      <c r="F440" s="513">
        <f t="shared" si="701"/>
        <v>0</v>
      </c>
      <c r="G440" s="513">
        <f t="shared" si="701"/>
        <v>24807.56</v>
      </c>
      <c r="H440" s="513">
        <f t="shared" ref="H440:I440" si="702">SUM(H441:H445)</f>
        <v>24807.56</v>
      </c>
      <c r="I440" s="513">
        <f t="shared" si="702"/>
        <v>0</v>
      </c>
      <c r="J440" s="514">
        <f>I440/H440</f>
        <v>0</v>
      </c>
      <c r="K440" s="513">
        <f t="shared" ref="K440" si="703">SUM(K441:K445)</f>
        <v>0</v>
      </c>
      <c r="L440" s="182">
        <f>K440/H440</f>
        <v>0</v>
      </c>
      <c r="M440" s="217" t="e">
        <f t="shared" si="684"/>
        <v>#DIV/0!</v>
      </c>
      <c r="N440" s="513">
        <f t="shared" ref="N440:O440" si="704">SUM(N441:N445)</f>
        <v>24807.56</v>
      </c>
      <c r="O440" s="513">
        <f t="shared" si="704"/>
        <v>0</v>
      </c>
      <c r="P440" s="121">
        <f t="shared" si="647"/>
        <v>1</v>
      </c>
      <c r="Q440" s="513">
        <f t="shared" si="680"/>
        <v>24807.56</v>
      </c>
      <c r="R440" s="513">
        <f t="shared" si="681"/>
        <v>0</v>
      </c>
      <c r="S440" s="515" t="s">
        <v>419</v>
      </c>
      <c r="T440" s="32" t="b">
        <f t="shared" si="682"/>
        <v>1</v>
      </c>
      <c r="CJ440" s="40" t="b">
        <f t="shared" si="631"/>
        <v>1</v>
      </c>
      <c r="CT440" s="185">
        <f t="shared" si="648"/>
        <v>24807.56</v>
      </c>
      <c r="CU440" s="40" t="b">
        <f t="shared" si="649"/>
        <v>1</v>
      </c>
    </row>
    <row r="441" spans="1:99" s="250" customFormat="1" ht="49.5" customHeight="1" x14ac:dyDescent="0.25">
      <c r="A441" s="517"/>
      <c r="B441" s="452" t="s">
        <v>10</v>
      </c>
      <c r="C441" s="452"/>
      <c r="D441" s="471"/>
      <c r="E441" s="471"/>
      <c r="F441" s="283"/>
      <c r="G441" s="471">
        <f>G447</f>
        <v>0</v>
      </c>
      <c r="H441" s="471">
        <f t="shared" ref="H441:I441" si="705">H447</f>
        <v>0</v>
      </c>
      <c r="I441" s="471">
        <f t="shared" si="705"/>
        <v>0</v>
      </c>
      <c r="J441" s="132"/>
      <c r="K441" s="471"/>
      <c r="L441" s="157"/>
      <c r="M441" s="217"/>
      <c r="N441" s="471">
        <f t="shared" ref="N441:O445" si="706">N447</f>
        <v>0</v>
      </c>
      <c r="O441" s="471">
        <f t="shared" si="706"/>
        <v>0</v>
      </c>
      <c r="P441" s="127" t="e">
        <f t="shared" si="647"/>
        <v>#DIV/0!</v>
      </c>
      <c r="Q441" s="471">
        <f t="shared" si="680"/>
        <v>0</v>
      </c>
      <c r="R441" s="471">
        <f t="shared" si="681"/>
        <v>0</v>
      </c>
      <c r="S441" s="118"/>
      <c r="T441" s="40" t="b">
        <f t="shared" si="682"/>
        <v>1</v>
      </c>
      <c r="CJ441" s="40" t="b">
        <f t="shared" si="631"/>
        <v>1</v>
      </c>
      <c r="CT441" s="185">
        <f t="shared" si="648"/>
        <v>0</v>
      </c>
      <c r="CU441" s="40" t="b">
        <f t="shared" si="649"/>
        <v>1</v>
      </c>
    </row>
    <row r="442" spans="1:99" s="250" customFormat="1" ht="49.5" customHeight="1" x14ac:dyDescent="0.25">
      <c r="A442" s="517"/>
      <c r="B442" s="452" t="s">
        <v>8</v>
      </c>
      <c r="C442" s="452"/>
      <c r="D442" s="471"/>
      <c r="E442" s="471"/>
      <c r="F442" s="471"/>
      <c r="G442" s="471">
        <f t="shared" ref="G442:I445" si="707">G448</f>
        <v>22664.5</v>
      </c>
      <c r="H442" s="471">
        <f t="shared" si="707"/>
        <v>22664.5</v>
      </c>
      <c r="I442" s="471">
        <f t="shared" si="707"/>
        <v>0</v>
      </c>
      <c r="J442" s="133">
        <f t="shared" ref="J442" si="708">I442/H442</f>
        <v>0</v>
      </c>
      <c r="K442" s="471">
        <f t="shared" ref="K442:K445" si="709">K448</f>
        <v>0</v>
      </c>
      <c r="L442" s="153">
        <f t="shared" ref="L442:L455" si="710">K442/H442</f>
        <v>0</v>
      </c>
      <c r="M442" s="157" t="e">
        <f t="shared" si="684"/>
        <v>#DIV/0!</v>
      </c>
      <c r="N442" s="471">
        <f t="shared" si="706"/>
        <v>22664.5</v>
      </c>
      <c r="O442" s="471">
        <f t="shared" si="706"/>
        <v>0</v>
      </c>
      <c r="P442" s="198">
        <f t="shared" si="647"/>
        <v>1</v>
      </c>
      <c r="Q442" s="471">
        <f t="shared" si="680"/>
        <v>22664.5</v>
      </c>
      <c r="R442" s="471">
        <f t="shared" si="681"/>
        <v>0</v>
      </c>
      <c r="S442" s="118"/>
      <c r="T442" s="40" t="b">
        <f t="shared" si="682"/>
        <v>1</v>
      </c>
      <c r="CJ442" s="40" t="b">
        <f t="shared" si="631"/>
        <v>1</v>
      </c>
      <c r="CT442" s="185">
        <f t="shared" si="648"/>
        <v>22664.5</v>
      </c>
      <c r="CU442" s="40" t="b">
        <f t="shared" si="649"/>
        <v>1</v>
      </c>
    </row>
    <row r="443" spans="1:99" s="250" customFormat="1" ht="49.5" customHeight="1" x14ac:dyDescent="0.25">
      <c r="A443" s="517"/>
      <c r="B443" s="452" t="s">
        <v>20</v>
      </c>
      <c r="C443" s="452"/>
      <c r="D443" s="471"/>
      <c r="E443" s="471"/>
      <c r="F443" s="471"/>
      <c r="G443" s="471">
        <f t="shared" si="707"/>
        <v>1192.8699999999999</v>
      </c>
      <c r="H443" s="471">
        <f t="shared" si="707"/>
        <v>1192.8699999999999</v>
      </c>
      <c r="I443" s="471">
        <f t="shared" si="707"/>
        <v>0</v>
      </c>
      <c r="J443" s="133">
        <f>I443/H443</f>
        <v>0</v>
      </c>
      <c r="K443" s="471">
        <f t="shared" si="709"/>
        <v>0</v>
      </c>
      <c r="L443" s="479">
        <f t="shared" si="710"/>
        <v>0</v>
      </c>
      <c r="M443" s="157" t="e">
        <f t="shared" si="684"/>
        <v>#DIV/0!</v>
      </c>
      <c r="N443" s="471">
        <f t="shared" si="706"/>
        <v>1192.8699999999999</v>
      </c>
      <c r="O443" s="471">
        <f t="shared" si="706"/>
        <v>0</v>
      </c>
      <c r="P443" s="198">
        <f t="shared" si="647"/>
        <v>1</v>
      </c>
      <c r="Q443" s="471">
        <f t="shared" si="680"/>
        <v>1192.8699999999999</v>
      </c>
      <c r="R443" s="471">
        <f t="shared" si="681"/>
        <v>0</v>
      </c>
      <c r="S443" s="118"/>
      <c r="T443" s="40" t="b">
        <f t="shared" si="682"/>
        <v>1</v>
      </c>
      <c r="CJ443" s="40" t="b">
        <f t="shared" si="631"/>
        <v>1</v>
      </c>
      <c r="CT443" s="185">
        <f t="shared" si="648"/>
        <v>1192.8699999999999</v>
      </c>
      <c r="CU443" s="40" t="b">
        <f t="shared" si="649"/>
        <v>1</v>
      </c>
    </row>
    <row r="444" spans="1:99" s="250" customFormat="1" ht="49.5" customHeight="1" x14ac:dyDescent="0.25">
      <c r="A444" s="517"/>
      <c r="B444" s="452" t="s">
        <v>22</v>
      </c>
      <c r="C444" s="452"/>
      <c r="D444" s="471"/>
      <c r="E444" s="471"/>
      <c r="F444" s="283"/>
      <c r="G444" s="471">
        <f t="shared" si="707"/>
        <v>0</v>
      </c>
      <c r="H444" s="471">
        <f t="shared" si="707"/>
        <v>0</v>
      </c>
      <c r="I444" s="471">
        <f t="shared" si="707"/>
        <v>0</v>
      </c>
      <c r="J444" s="132"/>
      <c r="K444" s="471"/>
      <c r="L444" s="157"/>
      <c r="M444" s="157"/>
      <c r="N444" s="471">
        <f t="shared" si="706"/>
        <v>0</v>
      </c>
      <c r="O444" s="471">
        <f t="shared" si="706"/>
        <v>0</v>
      </c>
      <c r="P444" s="127" t="e">
        <f t="shared" si="647"/>
        <v>#DIV/0!</v>
      </c>
      <c r="Q444" s="471">
        <f t="shared" si="680"/>
        <v>0</v>
      </c>
      <c r="R444" s="471">
        <f t="shared" si="681"/>
        <v>0</v>
      </c>
      <c r="S444" s="118"/>
      <c r="T444" s="40" t="b">
        <f t="shared" si="682"/>
        <v>1</v>
      </c>
      <c r="CJ444" s="40" t="b">
        <f t="shared" si="631"/>
        <v>1</v>
      </c>
      <c r="CT444" s="185">
        <f t="shared" si="648"/>
        <v>0</v>
      </c>
      <c r="CU444" s="40" t="b">
        <f t="shared" si="649"/>
        <v>1</v>
      </c>
    </row>
    <row r="445" spans="1:99" s="250" customFormat="1" ht="49.5" customHeight="1" x14ac:dyDescent="0.25">
      <c r="A445" s="518"/>
      <c r="B445" s="475" t="s">
        <v>11</v>
      </c>
      <c r="C445" s="475"/>
      <c r="D445" s="470"/>
      <c r="E445" s="470"/>
      <c r="F445" s="293"/>
      <c r="G445" s="470">
        <f t="shared" si="707"/>
        <v>950.19</v>
      </c>
      <c r="H445" s="470">
        <f t="shared" si="707"/>
        <v>950.19</v>
      </c>
      <c r="I445" s="470">
        <f t="shared" si="707"/>
        <v>0</v>
      </c>
      <c r="J445" s="484">
        <f t="shared" ref="J445" si="711">I445/H445</f>
        <v>0</v>
      </c>
      <c r="K445" s="470">
        <f t="shared" si="709"/>
        <v>0</v>
      </c>
      <c r="L445" s="154">
        <f t="shared" si="710"/>
        <v>0</v>
      </c>
      <c r="M445" s="154" t="e">
        <f t="shared" si="684"/>
        <v>#DIV/0!</v>
      </c>
      <c r="N445" s="470">
        <f t="shared" si="706"/>
        <v>950.19</v>
      </c>
      <c r="O445" s="470">
        <f t="shared" si="706"/>
        <v>0</v>
      </c>
      <c r="P445" s="198">
        <f t="shared" si="647"/>
        <v>1</v>
      </c>
      <c r="Q445" s="470">
        <f t="shared" si="680"/>
        <v>950.19</v>
      </c>
      <c r="R445" s="470">
        <f t="shared" si="681"/>
        <v>0</v>
      </c>
      <c r="S445" s="119"/>
      <c r="T445" s="40" t="b">
        <f t="shared" si="682"/>
        <v>1</v>
      </c>
      <c r="CJ445" s="40" t="b">
        <f t="shared" si="631"/>
        <v>1</v>
      </c>
      <c r="CT445" s="185">
        <f t="shared" si="648"/>
        <v>950.19</v>
      </c>
      <c r="CU445" s="40" t="b">
        <f t="shared" si="649"/>
        <v>1</v>
      </c>
    </row>
    <row r="446" spans="1:99" s="43" customFormat="1" ht="69.75" x14ac:dyDescent="0.25">
      <c r="A446" s="176" t="s">
        <v>41</v>
      </c>
      <c r="B446" s="519" t="s">
        <v>418</v>
      </c>
      <c r="C446" s="158" t="s">
        <v>17</v>
      </c>
      <c r="D446" s="286">
        <f t="shared" ref="D446:I446" si="712">SUM(D447:D451)</f>
        <v>0</v>
      </c>
      <c r="E446" s="286">
        <f t="shared" si="712"/>
        <v>0</v>
      </c>
      <c r="F446" s="286">
        <f t="shared" si="712"/>
        <v>0</v>
      </c>
      <c r="G446" s="286">
        <f t="shared" si="712"/>
        <v>24807.56</v>
      </c>
      <c r="H446" s="286">
        <f t="shared" si="712"/>
        <v>24807.56</v>
      </c>
      <c r="I446" s="286">
        <f t="shared" si="712"/>
        <v>0</v>
      </c>
      <c r="J446" s="130">
        <f>I446/H446</f>
        <v>0</v>
      </c>
      <c r="K446" s="286">
        <f t="shared" ref="K446" si="713">SUM(K447:K451)</f>
        <v>0</v>
      </c>
      <c r="L446" s="478">
        <f t="shared" si="710"/>
        <v>0</v>
      </c>
      <c r="M446" s="177" t="e">
        <f t="shared" si="684"/>
        <v>#DIV/0!</v>
      </c>
      <c r="N446" s="286">
        <f t="shared" ref="N446:O446" si="714">SUM(N447:N451)</f>
        <v>24807.56</v>
      </c>
      <c r="O446" s="286">
        <f t="shared" si="714"/>
        <v>0</v>
      </c>
      <c r="P446" s="123">
        <f t="shared" si="647"/>
        <v>1</v>
      </c>
      <c r="Q446" s="286">
        <f t="shared" si="680"/>
        <v>24807.56</v>
      </c>
      <c r="R446" s="286">
        <f t="shared" si="681"/>
        <v>0</v>
      </c>
      <c r="S446" s="586" t="s">
        <v>466</v>
      </c>
      <c r="T446" s="42" t="b">
        <f t="shared" ref="T446:T457" si="715">H470-K470=Q470</f>
        <v>1</v>
      </c>
      <c r="CJ446" s="40" t="b">
        <f t="shared" si="631"/>
        <v>1</v>
      </c>
      <c r="CT446" s="185">
        <f t="shared" si="648"/>
        <v>24807.56</v>
      </c>
      <c r="CU446" s="40" t="b">
        <f t="shared" si="649"/>
        <v>1</v>
      </c>
    </row>
    <row r="447" spans="1:99" s="250" customFormat="1" ht="45.75" customHeight="1" x14ac:dyDescent="0.25">
      <c r="A447" s="517"/>
      <c r="B447" s="452" t="s">
        <v>10</v>
      </c>
      <c r="C447" s="452"/>
      <c r="D447" s="471"/>
      <c r="E447" s="471"/>
      <c r="F447" s="283"/>
      <c r="G447" s="471">
        <f>G453</f>
        <v>0</v>
      </c>
      <c r="H447" s="471">
        <f t="shared" ref="H447:I447" si="716">H453</f>
        <v>0</v>
      </c>
      <c r="I447" s="471">
        <f t="shared" si="716"/>
        <v>0</v>
      </c>
      <c r="J447" s="132"/>
      <c r="K447" s="471"/>
      <c r="L447" s="124"/>
      <c r="M447" s="157"/>
      <c r="N447" s="471">
        <f t="shared" ref="N447:P451" si="717">N453</f>
        <v>0</v>
      </c>
      <c r="O447" s="471">
        <f t="shared" si="717"/>
        <v>0</v>
      </c>
      <c r="P447" s="140" t="e">
        <f t="shared" si="717"/>
        <v>#DIV/0!</v>
      </c>
      <c r="Q447" s="471">
        <f t="shared" si="680"/>
        <v>0</v>
      </c>
      <c r="R447" s="471">
        <f t="shared" si="681"/>
        <v>0</v>
      </c>
      <c r="S447" s="587"/>
      <c r="T447" s="40" t="b">
        <f t="shared" si="715"/>
        <v>1</v>
      </c>
      <c r="CJ447" s="40" t="b">
        <f t="shared" si="631"/>
        <v>1</v>
      </c>
      <c r="CT447" s="185">
        <f t="shared" si="648"/>
        <v>0</v>
      </c>
      <c r="CU447" s="40" t="b">
        <f t="shared" si="649"/>
        <v>1</v>
      </c>
    </row>
    <row r="448" spans="1:99" s="250" customFormat="1" ht="45.75" customHeight="1" x14ac:dyDescent="0.25">
      <c r="A448" s="517"/>
      <c r="B448" s="452" t="s">
        <v>8</v>
      </c>
      <c r="C448" s="452"/>
      <c r="D448" s="471"/>
      <c r="E448" s="471"/>
      <c r="F448" s="471"/>
      <c r="G448" s="471">
        <f t="shared" ref="G448:I451" si="718">G454</f>
        <v>22664.5</v>
      </c>
      <c r="H448" s="471">
        <f t="shared" si="718"/>
        <v>22664.5</v>
      </c>
      <c r="I448" s="471">
        <f t="shared" si="718"/>
        <v>0</v>
      </c>
      <c r="J448" s="133">
        <f t="shared" ref="J448:J449" si="719">I448/H448</f>
        <v>0</v>
      </c>
      <c r="K448" s="471">
        <f t="shared" ref="K448:K449" si="720">K454</f>
        <v>0</v>
      </c>
      <c r="L448" s="125">
        <f t="shared" si="710"/>
        <v>0</v>
      </c>
      <c r="M448" s="157" t="e">
        <f t="shared" si="684"/>
        <v>#DIV/0!</v>
      </c>
      <c r="N448" s="471">
        <f t="shared" si="717"/>
        <v>22664.5</v>
      </c>
      <c r="O448" s="471">
        <f t="shared" si="717"/>
        <v>0</v>
      </c>
      <c r="P448" s="198">
        <f t="shared" si="717"/>
        <v>1</v>
      </c>
      <c r="Q448" s="471">
        <f t="shared" si="680"/>
        <v>22664.5</v>
      </c>
      <c r="R448" s="471">
        <f t="shared" si="681"/>
        <v>0</v>
      </c>
      <c r="S448" s="587"/>
      <c r="T448" s="40" t="b">
        <f t="shared" si="715"/>
        <v>1</v>
      </c>
      <c r="CJ448" s="40" t="b">
        <f t="shared" si="631"/>
        <v>1</v>
      </c>
      <c r="CT448" s="185">
        <f t="shared" si="648"/>
        <v>22664.5</v>
      </c>
      <c r="CU448" s="40" t="b">
        <f t="shared" si="649"/>
        <v>1</v>
      </c>
    </row>
    <row r="449" spans="1:99" s="250" customFormat="1" ht="45.75" customHeight="1" x14ac:dyDescent="0.25">
      <c r="A449" s="517"/>
      <c r="B449" s="452" t="s">
        <v>20</v>
      </c>
      <c r="C449" s="452"/>
      <c r="D449" s="471"/>
      <c r="E449" s="471"/>
      <c r="F449" s="471"/>
      <c r="G449" s="471">
        <f t="shared" si="718"/>
        <v>1192.8699999999999</v>
      </c>
      <c r="H449" s="471">
        <f t="shared" si="718"/>
        <v>1192.8699999999999</v>
      </c>
      <c r="I449" s="471">
        <f t="shared" si="718"/>
        <v>0</v>
      </c>
      <c r="J449" s="133">
        <f t="shared" si="719"/>
        <v>0</v>
      </c>
      <c r="K449" s="471">
        <f t="shared" si="720"/>
        <v>0</v>
      </c>
      <c r="L449" s="361">
        <f t="shared" si="710"/>
        <v>0</v>
      </c>
      <c r="M449" s="157" t="e">
        <f t="shared" si="684"/>
        <v>#DIV/0!</v>
      </c>
      <c r="N449" s="471">
        <f t="shared" si="717"/>
        <v>1192.8699999999999</v>
      </c>
      <c r="O449" s="471">
        <f t="shared" si="717"/>
        <v>0</v>
      </c>
      <c r="P449" s="198">
        <f t="shared" si="717"/>
        <v>1</v>
      </c>
      <c r="Q449" s="471">
        <f t="shared" si="680"/>
        <v>1192.8699999999999</v>
      </c>
      <c r="R449" s="471">
        <f t="shared" si="681"/>
        <v>0</v>
      </c>
      <c r="S449" s="587"/>
      <c r="T449" s="40" t="b">
        <f t="shared" si="715"/>
        <v>1</v>
      </c>
      <c r="CJ449" s="40" t="b">
        <f t="shared" si="631"/>
        <v>1</v>
      </c>
      <c r="CT449" s="185">
        <f t="shared" si="648"/>
        <v>1192.8699999999999</v>
      </c>
      <c r="CU449" s="40" t="b">
        <f t="shared" si="649"/>
        <v>1</v>
      </c>
    </row>
    <row r="450" spans="1:99" s="250" customFormat="1" ht="45.75" customHeight="1" x14ac:dyDescent="0.25">
      <c r="A450" s="517"/>
      <c r="B450" s="452" t="s">
        <v>22</v>
      </c>
      <c r="C450" s="452"/>
      <c r="D450" s="471"/>
      <c r="E450" s="471"/>
      <c r="F450" s="283"/>
      <c r="G450" s="471">
        <f t="shared" si="718"/>
        <v>0</v>
      </c>
      <c r="H450" s="471">
        <f t="shared" si="718"/>
        <v>0</v>
      </c>
      <c r="I450" s="471">
        <f t="shared" si="718"/>
        <v>0</v>
      </c>
      <c r="J450" s="132"/>
      <c r="K450" s="471"/>
      <c r="L450" s="124"/>
      <c r="M450" s="124"/>
      <c r="N450" s="471">
        <f t="shared" si="717"/>
        <v>0</v>
      </c>
      <c r="O450" s="471">
        <f t="shared" si="717"/>
        <v>0</v>
      </c>
      <c r="P450" s="140" t="e">
        <f t="shared" si="717"/>
        <v>#DIV/0!</v>
      </c>
      <c r="Q450" s="471">
        <f t="shared" si="680"/>
        <v>0</v>
      </c>
      <c r="R450" s="471">
        <f t="shared" si="681"/>
        <v>0</v>
      </c>
      <c r="S450" s="587"/>
      <c r="T450" s="40" t="b">
        <f t="shared" si="715"/>
        <v>1</v>
      </c>
      <c r="CJ450" s="40" t="b">
        <f t="shared" si="631"/>
        <v>1</v>
      </c>
      <c r="CT450" s="185">
        <f t="shared" si="648"/>
        <v>0</v>
      </c>
      <c r="CU450" s="40" t="b">
        <f t="shared" si="649"/>
        <v>1</v>
      </c>
    </row>
    <row r="451" spans="1:99" s="250" customFormat="1" ht="45.75" customHeight="1" x14ac:dyDescent="0.25">
      <c r="A451" s="518"/>
      <c r="B451" s="452" t="s">
        <v>11</v>
      </c>
      <c r="C451" s="452"/>
      <c r="D451" s="471"/>
      <c r="E451" s="471"/>
      <c r="F451" s="283"/>
      <c r="G451" s="471">
        <f t="shared" si="718"/>
        <v>950.19</v>
      </c>
      <c r="H451" s="471">
        <f t="shared" si="718"/>
        <v>950.19</v>
      </c>
      <c r="I451" s="471">
        <f t="shared" si="718"/>
        <v>0</v>
      </c>
      <c r="J451" s="132"/>
      <c r="K451" s="471"/>
      <c r="L451" s="124"/>
      <c r="M451" s="124"/>
      <c r="N451" s="471">
        <f t="shared" si="717"/>
        <v>950.19</v>
      </c>
      <c r="O451" s="471">
        <f t="shared" si="717"/>
        <v>0</v>
      </c>
      <c r="P451" s="198">
        <f t="shared" si="717"/>
        <v>1</v>
      </c>
      <c r="Q451" s="471">
        <f t="shared" si="680"/>
        <v>950.19</v>
      </c>
      <c r="R451" s="471">
        <f t="shared" si="681"/>
        <v>0</v>
      </c>
      <c r="S451" s="588"/>
      <c r="T451" s="40" t="b">
        <f t="shared" si="715"/>
        <v>1</v>
      </c>
      <c r="CJ451" s="40" t="b">
        <f t="shared" si="631"/>
        <v>1</v>
      </c>
      <c r="CT451" s="185">
        <f t="shared" si="648"/>
        <v>950.19</v>
      </c>
      <c r="CU451" s="40" t="b">
        <f t="shared" si="649"/>
        <v>1</v>
      </c>
    </row>
    <row r="452" spans="1:99" s="39" customFormat="1" ht="99.75" customHeight="1" x14ac:dyDescent="0.25">
      <c r="A452" s="520" t="s">
        <v>142</v>
      </c>
      <c r="B452" s="521" t="s">
        <v>263</v>
      </c>
      <c r="C452" s="156" t="s">
        <v>17</v>
      </c>
      <c r="D452" s="287">
        <f t="shared" ref="D452:I452" si="721">SUM(D453:D457)</f>
        <v>0</v>
      </c>
      <c r="E452" s="287">
        <f t="shared" si="721"/>
        <v>0</v>
      </c>
      <c r="F452" s="287">
        <f t="shared" si="721"/>
        <v>0</v>
      </c>
      <c r="G452" s="287">
        <f t="shared" si="721"/>
        <v>24807.56</v>
      </c>
      <c r="H452" s="287">
        <f t="shared" si="721"/>
        <v>24807.56</v>
      </c>
      <c r="I452" s="503">
        <f t="shared" si="721"/>
        <v>0</v>
      </c>
      <c r="J452" s="172">
        <f>I452/H452</f>
        <v>0</v>
      </c>
      <c r="K452" s="287">
        <f>SUM(K453:K457)</f>
        <v>0</v>
      </c>
      <c r="L452" s="479">
        <f t="shared" si="710"/>
        <v>0</v>
      </c>
      <c r="M452" s="157" t="e">
        <f t="shared" si="684"/>
        <v>#DIV/0!</v>
      </c>
      <c r="N452" s="287">
        <f>SUM(N453:N457)</f>
        <v>24807.56</v>
      </c>
      <c r="O452" s="287">
        <f t="shared" ref="O452:O457" si="722">H452-N452</f>
        <v>0</v>
      </c>
      <c r="P452" s="153">
        <f t="shared" si="647"/>
        <v>1</v>
      </c>
      <c r="Q452" s="287">
        <f t="shared" si="680"/>
        <v>24807.56</v>
      </c>
      <c r="R452" s="287">
        <f t="shared" si="681"/>
        <v>0</v>
      </c>
      <c r="S452" s="586" t="s">
        <v>260</v>
      </c>
      <c r="T452" s="38" t="b">
        <f t="shared" si="715"/>
        <v>1</v>
      </c>
      <c r="CJ452" s="40" t="b">
        <f t="shared" si="631"/>
        <v>1</v>
      </c>
      <c r="CT452" s="185">
        <f t="shared" si="648"/>
        <v>24807.56</v>
      </c>
      <c r="CU452" s="40" t="b">
        <f t="shared" si="649"/>
        <v>1</v>
      </c>
    </row>
    <row r="453" spans="1:99" s="250" customFormat="1" ht="40.5" customHeight="1" x14ac:dyDescent="0.25">
      <c r="A453" s="517"/>
      <c r="B453" s="452" t="s">
        <v>10</v>
      </c>
      <c r="C453" s="452"/>
      <c r="D453" s="471"/>
      <c r="E453" s="471"/>
      <c r="F453" s="283"/>
      <c r="G453" s="471"/>
      <c r="H453" s="283"/>
      <c r="I453" s="472"/>
      <c r="J453" s="133"/>
      <c r="K453" s="471"/>
      <c r="L453" s="125"/>
      <c r="M453" s="157"/>
      <c r="N453" s="471"/>
      <c r="O453" s="283">
        <f t="shared" si="722"/>
        <v>0</v>
      </c>
      <c r="P453" s="124" t="e">
        <f t="shared" si="647"/>
        <v>#DIV/0!</v>
      </c>
      <c r="Q453" s="471">
        <f t="shared" si="680"/>
        <v>0</v>
      </c>
      <c r="R453" s="283">
        <f t="shared" si="681"/>
        <v>0</v>
      </c>
      <c r="S453" s="587"/>
      <c r="T453" s="40" t="b">
        <f t="shared" si="715"/>
        <v>1</v>
      </c>
      <c r="CJ453" s="40" t="b">
        <f t="shared" si="631"/>
        <v>1</v>
      </c>
      <c r="CT453" s="185">
        <f t="shared" si="648"/>
        <v>0</v>
      </c>
      <c r="CU453" s="40" t="b">
        <f t="shared" si="649"/>
        <v>1</v>
      </c>
    </row>
    <row r="454" spans="1:99" s="250" customFormat="1" ht="40.5" customHeight="1" x14ac:dyDescent="0.25">
      <c r="A454" s="517"/>
      <c r="B454" s="452" t="s">
        <v>8</v>
      </c>
      <c r="C454" s="452"/>
      <c r="D454" s="471"/>
      <c r="E454" s="471"/>
      <c r="F454" s="471"/>
      <c r="G454" s="471">
        <v>22664.5</v>
      </c>
      <c r="H454" s="471">
        <v>22664.5</v>
      </c>
      <c r="I454" s="471"/>
      <c r="J454" s="133">
        <f t="shared" ref="J454:J455" si="723">I454/H454</f>
        <v>0</v>
      </c>
      <c r="K454" s="471">
        <f>I454</f>
        <v>0</v>
      </c>
      <c r="L454" s="125">
        <f t="shared" si="710"/>
        <v>0</v>
      </c>
      <c r="M454" s="157" t="e">
        <f t="shared" si="684"/>
        <v>#DIV/0!</v>
      </c>
      <c r="N454" s="471">
        <f>H454</f>
        <v>22664.5</v>
      </c>
      <c r="O454" s="471">
        <f t="shared" si="722"/>
        <v>0</v>
      </c>
      <c r="P454" s="125">
        <f t="shared" si="647"/>
        <v>1</v>
      </c>
      <c r="Q454" s="471">
        <f t="shared" si="680"/>
        <v>22664.5</v>
      </c>
      <c r="R454" s="471">
        <f t="shared" si="681"/>
        <v>0</v>
      </c>
      <c r="S454" s="587"/>
      <c r="T454" s="40" t="b">
        <f t="shared" si="715"/>
        <v>1</v>
      </c>
      <c r="CJ454" s="40" t="b">
        <f t="shared" si="631"/>
        <v>1</v>
      </c>
      <c r="CT454" s="185">
        <f t="shared" si="648"/>
        <v>22664.5</v>
      </c>
      <c r="CU454" s="40" t="b">
        <f t="shared" si="649"/>
        <v>1</v>
      </c>
    </row>
    <row r="455" spans="1:99" s="250" customFormat="1" ht="40.5" customHeight="1" x14ac:dyDescent="0.25">
      <c r="A455" s="517"/>
      <c r="B455" s="452" t="s">
        <v>20</v>
      </c>
      <c r="C455" s="452"/>
      <c r="D455" s="471"/>
      <c r="E455" s="471"/>
      <c r="F455" s="471"/>
      <c r="G455" s="471">
        <v>1192.8699999999999</v>
      </c>
      <c r="H455" s="471">
        <v>1192.8699999999999</v>
      </c>
      <c r="I455" s="471"/>
      <c r="J455" s="133">
        <f t="shared" si="723"/>
        <v>0</v>
      </c>
      <c r="K455" s="471">
        <f>I455</f>
        <v>0</v>
      </c>
      <c r="L455" s="361">
        <f t="shared" si="710"/>
        <v>0</v>
      </c>
      <c r="M455" s="157" t="e">
        <f t="shared" si="684"/>
        <v>#DIV/0!</v>
      </c>
      <c r="N455" s="471">
        <f t="shared" ref="N455:N457" si="724">H455</f>
        <v>1192.8699999999999</v>
      </c>
      <c r="O455" s="471">
        <f t="shared" si="722"/>
        <v>0</v>
      </c>
      <c r="P455" s="125">
        <f t="shared" si="647"/>
        <v>1</v>
      </c>
      <c r="Q455" s="471">
        <f t="shared" si="680"/>
        <v>1192.8699999999999</v>
      </c>
      <c r="R455" s="471">
        <f t="shared" si="681"/>
        <v>0</v>
      </c>
      <c r="S455" s="587"/>
      <c r="T455" s="40" t="b">
        <f t="shared" si="715"/>
        <v>1</v>
      </c>
      <c r="CJ455" s="40" t="b">
        <f t="shared" si="631"/>
        <v>1</v>
      </c>
      <c r="CT455" s="185">
        <f t="shared" si="648"/>
        <v>1192.8699999999999</v>
      </c>
      <c r="CU455" s="40" t="b">
        <f t="shared" si="649"/>
        <v>1</v>
      </c>
    </row>
    <row r="456" spans="1:99" s="250" customFormat="1" ht="40.5" customHeight="1" x14ac:dyDescent="0.25">
      <c r="A456" s="517"/>
      <c r="B456" s="452" t="s">
        <v>22</v>
      </c>
      <c r="C456" s="452"/>
      <c r="D456" s="471"/>
      <c r="E456" s="471"/>
      <c r="F456" s="283"/>
      <c r="G456" s="471"/>
      <c r="H456" s="471"/>
      <c r="I456" s="472"/>
      <c r="J456" s="133"/>
      <c r="K456" s="472"/>
      <c r="L456" s="125"/>
      <c r="M456" s="157"/>
      <c r="N456" s="471">
        <f t="shared" si="724"/>
        <v>0</v>
      </c>
      <c r="O456" s="471">
        <f t="shared" si="722"/>
        <v>0</v>
      </c>
      <c r="P456" s="124" t="e">
        <f t="shared" si="647"/>
        <v>#DIV/0!</v>
      </c>
      <c r="Q456" s="471">
        <f t="shared" si="680"/>
        <v>0</v>
      </c>
      <c r="R456" s="471">
        <f t="shared" si="681"/>
        <v>0</v>
      </c>
      <c r="S456" s="587"/>
      <c r="T456" s="40" t="b">
        <f t="shared" si="715"/>
        <v>1</v>
      </c>
      <c r="CJ456" s="40" t="b">
        <f t="shared" si="631"/>
        <v>1</v>
      </c>
      <c r="CT456" s="185">
        <f t="shared" si="648"/>
        <v>0</v>
      </c>
      <c r="CU456" s="40" t="b">
        <f t="shared" si="649"/>
        <v>1</v>
      </c>
    </row>
    <row r="457" spans="1:99" s="250" customFormat="1" ht="40.5" customHeight="1" x14ac:dyDescent="0.25">
      <c r="A457" s="518"/>
      <c r="B457" s="452" t="s">
        <v>11</v>
      </c>
      <c r="C457" s="452"/>
      <c r="D457" s="471"/>
      <c r="E457" s="471"/>
      <c r="F457" s="283"/>
      <c r="G457" s="471">
        <v>950.19</v>
      </c>
      <c r="H457" s="471">
        <v>950.19</v>
      </c>
      <c r="I457" s="472"/>
      <c r="J457" s="133"/>
      <c r="K457" s="471"/>
      <c r="L457" s="125"/>
      <c r="M457" s="125"/>
      <c r="N457" s="471">
        <f t="shared" si="724"/>
        <v>950.19</v>
      </c>
      <c r="O457" s="471">
        <f t="shared" si="722"/>
        <v>0</v>
      </c>
      <c r="P457" s="125">
        <f t="shared" si="647"/>
        <v>1</v>
      </c>
      <c r="Q457" s="471">
        <f t="shared" si="680"/>
        <v>950.19</v>
      </c>
      <c r="R457" s="471">
        <f t="shared" si="681"/>
        <v>0</v>
      </c>
      <c r="S457" s="588"/>
      <c r="T457" s="40" t="b">
        <f t="shared" si="715"/>
        <v>1</v>
      </c>
      <c r="CJ457" s="40" t="b">
        <f t="shared" si="631"/>
        <v>1</v>
      </c>
      <c r="CT457" s="185">
        <f t="shared" si="648"/>
        <v>950.19</v>
      </c>
      <c r="CU457" s="40" t="b">
        <f t="shared" si="649"/>
        <v>1</v>
      </c>
    </row>
    <row r="458" spans="1:99" s="43" customFormat="1" ht="83.25" customHeight="1" x14ac:dyDescent="0.25">
      <c r="A458" s="160" t="s">
        <v>143</v>
      </c>
      <c r="B458" s="150" t="s">
        <v>223</v>
      </c>
      <c r="C458" s="120" t="s">
        <v>2</v>
      </c>
      <c r="D458" s="288">
        <f t="shared" ref="D458:I458" si="725">SUM(D459:D463)</f>
        <v>0</v>
      </c>
      <c r="E458" s="288">
        <f t="shared" si="725"/>
        <v>0</v>
      </c>
      <c r="F458" s="288">
        <f t="shared" si="725"/>
        <v>0</v>
      </c>
      <c r="G458" s="288">
        <f t="shared" si="725"/>
        <v>7044.04</v>
      </c>
      <c r="H458" s="288">
        <f t="shared" si="725"/>
        <v>7044.04</v>
      </c>
      <c r="I458" s="288">
        <f t="shared" si="725"/>
        <v>0</v>
      </c>
      <c r="J458" s="129">
        <f>I458/H458</f>
        <v>0</v>
      </c>
      <c r="K458" s="288">
        <f t="shared" ref="K458" si="726">SUM(K459:K463)</f>
        <v>0</v>
      </c>
      <c r="L458" s="121">
        <f t="shared" ref="L458:L512" si="727">K458/H458</f>
        <v>0</v>
      </c>
      <c r="M458" s="407" t="e">
        <f t="shared" ref="M458:M494" si="728">K458/I458</f>
        <v>#DIV/0!</v>
      </c>
      <c r="N458" s="288">
        <f t="shared" ref="N458:O458" si="729">SUM(N459:N463)</f>
        <v>7044.04</v>
      </c>
      <c r="O458" s="288">
        <f t="shared" si="729"/>
        <v>0</v>
      </c>
      <c r="P458" s="121">
        <f t="shared" si="647"/>
        <v>1</v>
      </c>
      <c r="Q458" s="288">
        <f t="shared" si="680"/>
        <v>7044.04</v>
      </c>
      <c r="R458" s="288">
        <f t="shared" si="681"/>
        <v>0</v>
      </c>
      <c r="S458" s="583" t="s">
        <v>467</v>
      </c>
      <c r="T458" s="42" t="b">
        <f t="shared" ref="T458:T499" si="730">H470-K470=Q470</f>
        <v>1</v>
      </c>
      <c r="CJ458" s="40" t="b">
        <f t="shared" si="631"/>
        <v>1</v>
      </c>
      <c r="CT458" s="185">
        <f t="shared" si="648"/>
        <v>7044.04</v>
      </c>
      <c r="CU458" s="40" t="b">
        <f t="shared" si="649"/>
        <v>1</v>
      </c>
    </row>
    <row r="459" spans="1:99" s="250" customFormat="1" ht="45" customHeight="1" x14ac:dyDescent="0.25">
      <c r="A459" s="517"/>
      <c r="B459" s="452" t="s">
        <v>10</v>
      </c>
      <c r="C459" s="452"/>
      <c r="D459" s="471"/>
      <c r="E459" s="471"/>
      <c r="F459" s="283"/>
      <c r="G459" s="471">
        <f>G465</f>
        <v>0</v>
      </c>
      <c r="H459" s="471">
        <f t="shared" ref="H459:I459" si="731">H465</f>
        <v>0</v>
      </c>
      <c r="I459" s="471">
        <f t="shared" si="731"/>
        <v>0</v>
      </c>
      <c r="J459" s="132"/>
      <c r="K459" s="471"/>
      <c r="L459" s="124"/>
      <c r="M459" s="124"/>
      <c r="N459" s="471">
        <f t="shared" ref="N459:O463" si="732">N465</f>
        <v>0</v>
      </c>
      <c r="O459" s="471">
        <f t="shared" si="732"/>
        <v>0</v>
      </c>
      <c r="P459" s="124" t="e">
        <f t="shared" si="647"/>
        <v>#DIV/0!</v>
      </c>
      <c r="Q459" s="471">
        <f t="shared" si="680"/>
        <v>0</v>
      </c>
      <c r="R459" s="471">
        <f t="shared" si="681"/>
        <v>0</v>
      </c>
      <c r="S459" s="584"/>
      <c r="T459" s="40" t="b">
        <f t="shared" si="730"/>
        <v>1</v>
      </c>
      <c r="CJ459" s="40" t="b">
        <f t="shared" si="631"/>
        <v>1</v>
      </c>
      <c r="CT459" s="185">
        <f t="shared" si="648"/>
        <v>0</v>
      </c>
      <c r="CU459" s="40" t="b">
        <f t="shared" si="649"/>
        <v>1</v>
      </c>
    </row>
    <row r="460" spans="1:99" s="250" customFormat="1" ht="45" customHeight="1" x14ac:dyDescent="0.25">
      <c r="A460" s="517"/>
      <c r="B460" s="452" t="s">
        <v>8</v>
      </c>
      <c r="C460" s="452"/>
      <c r="D460" s="471"/>
      <c r="E460" s="471"/>
      <c r="F460" s="471"/>
      <c r="G460" s="471">
        <f t="shared" ref="G460:I463" si="733">G466</f>
        <v>6973.6</v>
      </c>
      <c r="H460" s="471">
        <f t="shared" si="733"/>
        <v>6973.6</v>
      </c>
      <c r="I460" s="471">
        <f t="shared" si="733"/>
        <v>0</v>
      </c>
      <c r="J460" s="133">
        <f t="shared" ref="J460:J461" si="734">I460/H460</f>
        <v>0</v>
      </c>
      <c r="K460" s="471">
        <f t="shared" ref="K460:K461" si="735">K466</f>
        <v>0</v>
      </c>
      <c r="L460" s="125">
        <f t="shared" si="727"/>
        <v>0</v>
      </c>
      <c r="M460" s="124" t="e">
        <f t="shared" si="728"/>
        <v>#DIV/0!</v>
      </c>
      <c r="N460" s="471">
        <f t="shared" si="732"/>
        <v>6973.6</v>
      </c>
      <c r="O460" s="471">
        <f t="shared" si="732"/>
        <v>0</v>
      </c>
      <c r="P460" s="125">
        <f t="shared" si="647"/>
        <v>1</v>
      </c>
      <c r="Q460" s="471">
        <f t="shared" si="680"/>
        <v>6973.6</v>
      </c>
      <c r="R460" s="471">
        <f t="shared" si="681"/>
        <v>0</v>
      </c>
      <c r="S460" s="584"/>
      <c r="T460" s="40" t="b">
        <f t="shared" si="730"/>
        <v>1</v>
      </c>
      <c r="CJ460" s="40" t="b">
        <f t="shared" si="631"/>
        <v>1</v>
      </c>
      <c r="CT460" s="185">
        <f t="shared" si="648"/>
        <v>6973.6</v>
      </c>
      <c r="CU460" s="40" t="b">
        <f t="shared" si="649"/>
        <v>1</v>
      </c>
    </row>
    <row r="461" spans="1:99" s="250" customFormat="1" ht="45" customHeight="1" x14ac:dyDescent="0.25">
      <c r="A461" s="517"/>
      <c r="B461" s="452" t="s">
        <v>20</v>
      </c>
      <c r="C461" s="452"/>
      <c r="D461" s="471"/>
      <c r="E461" s="471"/>
      <c r="F461" s="471"/>
      <c r="G461" s="471">
        <f t="shared" si="733"/>
        <v>70.44</v>
      </c>
      <c r="H461" s="471">
        <f t="shared" si="733"/>
        <v>70.44</v>
      </c>
      <c r="I461" s="471">
        <f t="shared" si="733"/>
        <v>0</v>
      </c>
      <c r="J461" s="133">
        <f t="shared" si="734"/>
        <v>0</v>
      </c>
      <c r="K461" s="471">
        <f t="shared" si="735"/>
        <v>0</v>
      </c>
      <c r="L461" s="125">
        <f t="shared" si="727"/>
        <v>0</v>
      </c>
      <c r="M461" s="124" t="e">
        <f t="shared" si="728"/>
        <v>#DIV/0!</v>
      </c>
      <c r="N461" s="471">
        <f t="shared" si="732"/>
        <v>70.44</v>
      </c>
      <c r="O461" s="471">
        <f t="shared" si="732"/>
        <v>0</v>
      </c>
      <c r="P461" s="125">
        <f t="shared" si="647"/>
        <v>1</v>
      </c>
      <c r="Q461" s="471">
        <f t="shared" si="680"/>
        <v>70.44</v>
      </c>
      <c r="R461" s="471">
        <f t="shared" si="681"/>
        <v>0</v>
      </c>
      <c r="S461" s="584"/>
      <c r="T461" s="40" t="b">
        <f t="shared" si="730"/>
        <v>1</v>
      </c>
      <c r="CJ461" s="40" t="b">
        <f t="shared" si="631"/>
        <v>1</v>
      </c>
      <c r="CT461" s="185">
        <f t="shared" si="648"/>
        <v>70.44</v>
      </c>
      <c r="CU461" s="40" t="b">
        <f t="shared" si="649"/>
        <v>1</v>
      </c>
    </row>
    <row r="462" spans="1:99" s="250" customFormat="1" ht="45" customHeight="1" x14ac:dyDescent="0.25">
      <c r="A462" s="517"/>
      <c r="B462" s="452" t="s">
        <v>22</v>
      </c>
      <c r="C462" s="452"/>
      <c r="D462" s="471"/>
      <c r="E462" s="471"/>
      <c r="F462" s="283"/>
      <c r="G462" s="471">
        <f t="shared" si="733"/>
        <v>0</v>
      </c>
      <c r="H462" s="471">
        <f t="shared" si="733"/>
        <v>0</v>
      </c>
      <c r="I462" s="471">
        <f t="shared" si="733"/>
        <v>0</v>
      </c>
      <c r="J462" s="132"/>
      <c r="K462" s="471"/>
      <c r="L462" s="124"/>
      <c r="M462" s="124"/>
      <c r="N462" s="471">
        <f t="shared" si="732"/>
        <v>0</v>
      </c>
      <c r="O462" s="471">
        <f t="shared" si="732"/>
        <v>0</v>
      </c>
      <c r="P462" s="132" t="e">
        <f t="shared" si="647"/>
        <v>#DIV/0!</v>
      </c>
      <c r="Q462" s="471">
        <f t="shared" si="680"/>
        <v>0</v>
      </c>
      <c r="R462" s="471">
        <f t="shared" si="681"/>
        <v>0</v>
      </c>
      <c r="S462" s="584"/>
      <c r="T462" s="40" t="b">
        <f t="shared" si="730"/>
        <v>1</v>
      </c>
      <c r="CJ462" s="40" t="b">
        <f t="shared" si="631"/>
        <v>1</v>
      </c>
      <c r="CT462" s="185">
        <f t="shared" si="648"/>
        <v>0</v>
      </c>
      <c r="CU462" s="40" t="b">
        <f t="shared" si="649"/>
        <v>1</v>
      </c>
    </row>
    <row r="463" spans="1:99" s="250" customFormat="1" ht="45" customHeight="1" x14ac:dyDescent="0.25">
      <c r="A463" s="518"/>
      <c r="B463" s="475" t="s">
        <v>11</v>
      </c>
      <c r="C463" s="475"/>
      <c r="D463" s="470"/>
      <c r="E463" s="470"/>
      <c r="F463" s="293"/>
      <c r="G463" s="470">
        <f t="shared" si="733"/>
        <v>0</v>
      </c>
      <c r="H463" s="470">
        <f t="shared" si="733"/>
        <v>0</v>
      </c>
      <c r="I463" s="470">
        <f t="shared" si="733"/>
        <v>0</v>
      </c>
      <c r="J463" s="484"/>
      <c r="K463" s="470"/>
      <c r="L463" s="140"/>
      <c r="M463" s="140"/>
      <c r="N463" s="470">
        <f t="shared" si="732"/>
        <v>0</v>
      </c>
      <c r="O463" s="470">
        <f t="shared" si="732"/>
        <v>0</v>
      </c>
      <c r="P463" s="484" t="e">
        <f t="shared" si="647"/>
        <v>#DIV/0!</v>
      </c>
      <c r="Q463" s="470">
        <f t="shared" si="680"/>
        <v>0</v>
      </c>
      <c r="R463" s="470">
        <f t="shared" si="681"/>
        <v>0</v>
      </c>
      <c r="S463" s="585"/>
      <c r="T463" s="40" t="b">
        <f t="shared" si="730"/>
        <v>1</v>
      </c>
      <c r="CJ463" s="40" t="b">
        <f t="shared" si="631"/>
        <v>1</v>
      </c>
      <c r="CT463" s="185">
        <f t="shared" si="648"/>
        <v>0</v>
      </c>
      <c r="CU463" s="40" t="b">
        <f t="shared" si="649"/>
        <v>1</v>
      </c>
    </row>
    <row r="464" spans="1:99" s="39" customFormat="1" ht="331.5" customHeight="1" x14ac:dyDescent="0.25">
      <c r="A464" s="176" t="s">
        <v>144</v>
      </c>
      <c r="B464" s="122" t="s">
        <v>264</v>
      </c>
      <c r="C464" s="158" t="s">
        <v>17</v>
      </c>
      <c r="D464" s="286">
        <f t="shared" ref="D464:I464" si="736">SUM(D465:D469)</f>
        <v>0</v>
      </c>
      <c r="E464" s="286">
        <f t="shared" si="736"/>
        <v>0</v>
      </c>
      <c r="F464" s="286">
        <f t="shared" si="736"/>
        <v>0</v>
      </c>
      <c r="G464" s="286">
        <f t="shared" si="736"/>
        <v>7044.04</v>
      </c>
      <c r="H464" s="286">
        <f t="shared" si="736"/>
        <v>7044.04</v>
      </c>
      <c r="I464" s="286">
        <f t="shared" si="736"/>
        <v>0</v>
      </c>
      <c r="J464" s="130">
        <f>I464/H464</f>
        <v>0</v>
      </c>
      <c r="K464" s="286">
        <f>SUM(K465:K469)</f>
        <v>0</v>
      </c>
      <c r="L464" s="123">
        <f t="shared" si="727"/>
        <v>0</v>
      </c>
      <c r="M464" s="363" t="e">
        <f t="shared" si="728"/>
        <v>#DIV/0!</v>
      </c>
      <c r="N464" s="286">
        <f>SUM(N465:N469)</f>
        <v>7044.04</v>
      </c>
      <c r="O464" s="286">
        <f t="shared" ref="O464:O469" si="737">H464-N464</f>
        <v>0</v>
      </c>
      <c r="P464" s="123">
        <f t="shared" si="647"/>
        <v>1</v>
      </c>
      <c r="Q464" s="286">
        <f t="shared" si="680"/>
        <v>7044.04</v>
      </c>
      <c r="R464" s="286">
        <f t="shared" si="681"/>
        <v>0</v>
      </c>
      <c r="S464" s="583" t="s">
        <v>265</v>
      </c>
      <c r="T464" s="38" t="b">
        <f t="shared" si="730"/>
        <v>1</v>
      </c>
      <c r="CJ464" s="40" t="b">
        <f t="shared" si="631"/>
        <v>1</v>
      </c>
      <c r="CT464" s="185">
        <f t="shared" si="648"/>
        <v>7044.04</v>
      </c>
      <c r="CU464" s="40" t="b">
        <f t="shared" si="649"/>
        <v>1</v>
      </c>
    </row>
    <row r="465" spans="1:99" s="250" customFormat="1" x14ac:dyDescent="0.25">
      <c r="A465" s="517"/>
      <c r="B465" s="452" t="s">
        <v>10</v>
      </c>
      <c r="C465" s="452"/>
      <c r="D465" s="471"/>
      <c r="E465" s="471"/>
      <c r="F465" s="283"/>
      <c r="G465" s="471"/>
      <c r="H465" s="283"/>
      <c r="I465" s="472"/>
      <c r="J465" s="132"/>
      <c r="K465" s="127"/>
      <c r="L465" s="124"/>
      <c r="M465" s="124"/>
      <c r="N465" s="127"/>
      <c r="O465" s="283">
        <f t="shared" si="737"/>
        <v>0</v>
      </c>
      <c r="P465" s="124" t="e">
        <f t="shared" si="647"/>
        <v>#DIV/0!</v>
      </c>
      <c r="Q465" s="471">
        <f t="shared" si="680"/>
        <v>0</v>
      </c>
      <c r="R465" s="283">
        <f t="shared" si="681"/>
        <v>0</v>
      </c>
      <c r="S465" s="584"/>
      <c r="T465" s="40" t="b">
        <f t="shared" si="730"/>
        <v>1</v>
      </c>
      <c r="CJ465" s="40" t="b">
        <f t="shared" si="631"/>
        <v>1</v>
      </c>
      <c r="CT465" s="185">
        <f t="shared" si="648"/>
        <v>0</v>
      </c>
      <c r="CU465" s="40" t="b">
        <f t="shared" si="649"/>
        <v>1</v>
      </c>
    </row>
    <row r="466" spans="1:99" s="250" customFormat="1" x14ac:dyDescent="0.25">
      <c r="A466" s="517"/>
      <c r="B466" s="452" t="s">
        <v>8</v>
      </c>
      <c r="C466" s="452"/>
      <c r="D466" s="471"/>
      <c r="E466" s="471"/>
      <c r="F466" s="471"/>
      <c r="G466" s="470">
        <v>6973.6</v>
      </c>
      <c r="H466" s="470">
        <v>6973.6</v>
      </c>
      <c r="I466" s="470"/>
      <c r="J466" s="133">
        <f t="shared" ref="J466:J467" si="738">I466/H466</f>
        <v>0</v>
      </c>
      <c r="K466" s="471">
        <f>I466</f>
        <v>0</v>
      </c>
      <c r="L466" s="125">
        <f t="shared" si="727"/>
        <v>0</v>
      </c>
      <c r="M466" s="124" t="e">
        <f t="shared" si="728"/>
        <v>#DIV/0!</v>
      </c>
      <c r="N466" s="470">
        <f>H466</f>
        <v>6973.6</v>
      </c>
      <c r="O466" s="470">
        <f t="shared" si="737"/>
        <v>0</v>
      </c>
      <c r="P466" s="125">
        <f>N466/H466</f>
        <v>1</v>
      </c>
      <c r="Q466" s="470">
        <f t="shared" si="680"/>
        <v>6973.6</v>
      </c>
      <c r="R466" s="470">
        <f t="shared" si="681"/>
        <v>0</v>
      </c>
      <c r="S466" s="584"/>
      <c r="T466" s="40" t="b">
        <f t="shared" si="730"/>
        <v>1</v>
      </c>
      <c r="CJ466" s="40" t="b">
        <f t="shared" si="631"/>
        <v>1</v>
      </c>
      <c r="CT466" s="185">
        <f t="shared" si="648"/>
        <v>6973.6</v>
      </c>
      <c r="CU466" s="40" t="b">
        <f t="shared" si="649"/>
        <v>1</v>
      </c>
    </row>
    <row r="467" spans="1:99" s="250" customFormat="1" x14ac:dyDescent="0.25">
      <c r="A467" s="517"/>
      <c r="B467" s="475" t="s">
        <v>20</v>
      </c>
      <c r="C467" s="475"/>
      <c r="D467" s="470"/>
      <c r="E467" s="470"/>
      <c r="F467" s="470"/>
      <c r="G467" s="470">
        <v>70.44</v>
      </c>
      <c r="H467" s="470">
        <v>70.44</v>
      </c>
      <c r="I467" s="473"/>
      <c r="J467" s="133">
        <f t="shared" si="738"/>
        <v>0</v>
      </c>
      <c r="K467" s="471">
        <f>I467</f>
        <v>0</v>
      </c>
      <c r="L467" s="125">
        <f t="shared" si="727"/>
        <v>0</v>
      </c>
      <c r="M467" s="124" t="e">
        <f t="shared" si="728"/>
        <v>#DIV/0!</v>
      </c>
      <c r="N467" s="470">
        <f>H467</f>
        <v>70.44</v>
      </c>
      <c r="O467" s="470">
        <f t="shared" si="737"/>
        <v>0</v>
      </c>
      <c r="P467" s="125">
        <f t="shared" ref="P467:P469" si="739">N467/H467</f>
        <v>1</v>
      </c>
      <c r="Q467" s="470">
        <f t="shared" si="680"/>
        <v>70.44</v>
      </c>
      <c r="R467" s="470">
        <f t="shared" si="681"/>
        <v>0</v>
      </c>
      <c r="S467" s="584"/>
      <c r="T467" s="40" t="b">
        <f t="shared" si="730"/>
        <v>1</v>
      </c>
      <c r="CJ467" s="40" t="b">
        <f t="shared" si="631"/>
        <v>1</v>
      </c>
      <c r="CT467" s="185">
        <f t="shared" si="648"/>
        <v>70.44</v>
      </c>
      <c r="CU467" s="40" t="b">
        <f t="shared" si="649"/>
        <v>1</v>
      </c>
    </row>
    <row r="468" spans="1:99" s="250" customFormat="1" x14ac:dyDescent="0.25">
      <c r="A468" s="517"/>
      <c r="B468" s="452" t="s">
        <v>22</v>
      </c>
      <c r="C468" s="452"/>
      <c r="D468" s="471"/>
      <c r="E468" s="471"/>
      <c r="F468" s="283"/>
      <c r="G468" s="471"/>
      <c r="H468" s="283"/>
      <c r="I468" s="472"/>
      <c r="J468" s="132"/>
      <c r="K468" s="127"/>
      <c r="L468" s="124"/>
      <c r="M468" s="124"/>
      <c r="N468" s="127"/>
      <c r="O468" s="283">
        <f t="shared" si="737"/>
        <v>0</v>
      </c>
      <c r="P468" s="124" t="e">
        <f t="shared" si="739"/>
        <v>#DIV/0!</v>
      </c>
      <c r="Q468" s="471">
        <f t="shared" si="680"/>
        <v>0</v>
      </c>
      <c r="R468" s="283">
        <f t="shared" si="681"/>
        <v>0</v>
      </c>
      <c r="S468" s="584"/>
      <c r="T468" s="40" t="b">
        <f t="shared" si="730"/>
        <v>1</v>
      </c>
      <c r="CJ468" s="40" t="b">
        <f t="shared" si="631"/>
        <v>1</v>
      </c>
      <c r="CT468" s="185">
        <f t="shared" si="648"/>
        <v>0</v>
      </c>
      <c r="CU468" s="40" t="b">
        <f t="shared" si="649"/>
        <v>1</v>
      </c>
    </row>
    <row r="469" spans="1:99" s="250" customFormat="1" x14ac:dyDescent="0.25">
      <c r="A469" s="518"/>
      <c r="B469" s="452" t="s">
        <v>11</v>
      </c>
      <c r="C469" s="452"/>
      <c r="D469" s="471"/>
      <c r="E469" s="471"/>
      <c r="F469" s="283"/>
      <c r="G469" s="471"/>
      <c r="H469" s="471"/>
      <c r="I469" s="472"/>
      <c r="J469" s="132"/>
      <c r="K469" s="127"/>
      <c r="L469" s="124"/>
      <c r="M469" s="124"/>
      <c r="N469" s="127"/>
      <c r="O469" s="471">
        <f t="shared" si="737"/>
        <v>0</v>
      </c>
      <c r="P469" s="124" t="e">
        <f t="shared" si="739"/>
        <v>#DIV/0!</v>
      </c>
      <c r="Q469" s="471">
        <f t="shared" si="680"/>
        <v>0</v>
      </c>
      <c r="R469" s="471">
        <f t="shared" si="681"/>
        <v>0</v>
      </c>
      <c r="S469" s="585"/>
      <c r="T469" s="40" t="b">
        <f t="shared" si="730"/>
        <v>1</v>
      </c>
      <c r="CJ469" s="40" t="b">
        <f t="shared" si="631"/>
        <v>1</v>
      </c>
      <c r="CT469" s="185">
        <f t="shared" si="648"/>
        <v>0</v>
      </c>
      <c r="CU469" s="40" t="b">
        <f t="shared" si="649"/>
        <v>1</v>
      </c>
    </row>
    <row r="470" spans="1:99" s="43" customFormat="1" ht="93" x14ac:dyDescent="0.25">
      <c r="A470" s="160" t="s">
        <v>145</v>
      </c>
      <c r="B470" s="150" t="s">
        <v>77</v>
      </c>
      <c r="C470" s="120" t="s">
        <v>2</v>
      </c>
      <c r="D470" s="288">
        <f t="shared" ref="D470:K470" si="740">SUM(D471:D475)</f>
        <v>0</v>
      </c>
      <c r="E470" s="288">
        <f t="shared" si="740"/>
        <v>0</v>
      </c>
      <c r="F470" s="288">
        <f t="shared" si="740"/>
        <v>0</v>
      </c>
      <c r="G470" s="288">
        <f t="shared" si="740"/>
        <v>9775.7999999999993</v>
      </c>
      <c r="H470" s="288">
        <f t="shared" si="740"/>
        <v>9775.7999999999993</v>
      </c>
      <c r="I470" s="288">
        <f t="shared" si="740"/>
        <v>0</v>
      </c>
      <c r="J470" s="129">
        <f>I470/H470</f>
        <v>0</v>
      </c>
      <c r="K470" s="288">
        <f t="shared" si="740"/>
        <v>0</v>
      </c>
      <c r="L470" s="121">
        <f t="shared" si="727"/>
        <v>0</v>
      </c>
      <c r="M470" s="407" t="e">
        <f t="shared" si="728"/>
        <v>#DIV/0!</v>
      </c>
      <c r="N470" s="288">
        <f t="shared" ref="N470:O470" si="741">SUM(N471:N475)</f>
        <v>9775.7999999999993</v>
      </c>
      <c r="O470" s="288">
        <f t="shared" si="741"/>
        <v>0</v>
      </c>
      <c r="P470" s="121">
        <f t="shared" si="647"/>
        <v>1</v>
      </c>
      <c r="Q470" s="288">
        <f t="shared" si="680"/>
        <v>9775.7999999999993</v>
      </c>
      <c r="R470" s="288">
        <f t="shared" si="681"/>
        <v>0</v>
      </c>
      <c r="S470" s="522" t="s">
        <v>420</v>
      </c>
      <c r="T470" s="42" t="b">
        <f t="shared" si="730"/>
        <v>1</v>
      </c>
      <c r="CJ470" s="40" t="b">
        <f t="shared" si="631"/>
        <v>1</v>
      </c>
      <c r="CT470" s="185">
        <f t="shared" si="648"/>
        <v>9775.7999999999993</v>
      </c>
      <c r="CU470" s="40" t="b">
        <f t="shared" si="649"/>
        <v>1</v>
      </c>
    </row>
    <row r="471" spans="1:99" s="250" customFormat="1" ht="34.5" customHeight="1" x14ac:dyDescent="0.25">
      <c r="A471" s="517"/>
      <c r="B471" s="452" t="s">
        <v>10</v>
      </c>
      <c r="C471" s="452"/>
      <c r="D471" s="471"/>
      <c r="E471" s="471"/>
      <c r="F471" s="283"/>
      <c r="G471" s="471">
        <f>G477</f>
        <v>0</v>
      </c>
      <c r="H471" s="471">
        <f t="shared" ref="H471:I471" si="742">H477</f>
        <v>0</v>
      </c>
      <c r="I471" s="471">
        <f t="shared" si="742"/>
        <v>0</v>
      </c>
      <c r="J471" s="132"/>
      <c r="K471" s="471">
        <f t="shared" ref="K471:K475" si="743">K477</f>
        <v>0</v>
      </c>
      <c r="L471" s="124"/>
      <c r="M471" s="124"/>
      <c r="N471" s="471">
        <f t="shared" ref="N471:O475" si="744">N477</f>
        <v>0</v>
      </c>
      <c r="O471" s="471">
        <f t="shared" si="744"/>
        <v>0</v>
      </c>
      <c r="P471" s="124" t="e">
        <f t="shared" si="647"/>
        <v>#DIV/0!</v>
      </c>
      <c r="Q471" s="471">
        <f t="shared" si="680"/>
        <v>0</v>
      </c>
      <c r="R471" s="471">
        <f t="shared" si="681"/>
        <v>0</v>
      </c>
      <c r="S471" s="118"/>
      <c r="T471" s="40" t="b">
        <f t="shared" si="730"/>
        <v>1</v>
      </c>
      <c r="CJ471" s="40" t="b">
        <f t="shared" ref="CJ471:CJ535" si="745">N471+O471=H471</f>
        <v>1</v>
      </c>
      <c r="CT471" s="185">
        <f t="shared" si="648"/>
        <v>0</v>
      </c>
      <c r="CU471" s="40" t="b">
        <f t="shared" si="649"/>
        <v>1</v>
      </c>
    </row>
    <row r="472" spans="1:99" s="250" customFormat="1" ht="34.5" customHeight="1" x14ac:dyDescent="0.25">
      <c r="A472" s="517"/>
      <c r="B472" s="452" t="s">
        <v>8</v>
      </c>
      <c r="C472" s="452"/>
      <c r="D472" s="471"/>
      <c r="E472" s="471"/>
      <c r="F472" s="471"/>
      <c r="G472" s="471">
        <f t="shared" ref="G472:I475" si="746">G478</f>
        <v>9775.7999999999993</v>
      </c>
      <c r="H472" s="471">
        <f t="shared" si="746"/>
        <v>9775.7999999999993</v>
      </c>
      <c r="I472" s="471">
        <f t="shared" si="746"/>
        <v>0</v>
      </c>
      <c r="J472" s="133">
        <f t="shared" ref="J472:J473" si="747">I472/H472</f>
        <v>0</v>
      </c>
      <c r="K472" s="471">
        <f t="shared" si="743"/>
        <v>0</v>
      </c>
      <c r="L472" s="125">
        <f t="shared" si="727"/>
        <v>0</v>
      </c>
      <c r="M472" s="124" t="e">
        <f t="shared" si="728"/>
        <v>#DIV/0!</v>
      </c>
      <c r="N472" s="471">
        <f t="shared" si="744"/>
        <v>9775.7999999999993</v>
      </c>
      <c r="O472" s="471">
        <f t="shared" si="744"/>
        <v>0</v>
      </c>
      <c r="P472" s="125">
        <f t="shared" si="647"/>
        <v>1</v>
      </c>
      <c r="Q472" s="471">
        <f t="shared" si="680"/>
        <v>9775.7999999999993</v>
      </c>
      <c r="R472" s="471">
        <f t="shared" si="681"/>
        <v>0</v>
      </c>
      <c r="S472" s="118"/>
      <c r="T472" s="40" t="b">
        <f t="shared" si="730"/>
        <v>1</v>
      </c>
      <c r="CJ472" s="40" t="b">
        <f t="shared" si="745"/>
        <v>1</v>
      </c>
      <c r="CT472" s="185">
        <f t="shared" si="648"/>
        <v>9775.7999999999993</v>
      </c>
      <c r="CU472" s="40" t="b">
        <f t="shared" si="649"/>
        <v>1</v>
      </c>
    </row>
    <row r="473" spans="1:99" s="250" customFormat="1" ht="34.5" customHeight="1" x14ac:dyDescent="0.25">
      <c r="A473" s="517"/>
      <c r="B473" s="452" t="s">
        <v>20</v>
      </c>
      <c r="C473" s="452"/>
      <c r="D473" s="471"/>
      <c r="E473" s="471"/>
      <c r="F473" s="471"/>
      <c r="G473" s="471">
        <f t="shared" si="746"/>
        <v>0</v>
      </c>
      <c r="H473" s="471">
        <f t="shared" si="746"/>
        <v>0</v>
      </c>
      <c r="I473" s="471">
        <f t="shared" si="746"/>
        <v>0</v>
      </c>
      <c r="J473" s="132" t="e">
        <f t="shared" si="747"/>
        <v>#DIV/0!</v>
      </c>
      <c r="K473" s="471">
        <f t="shared" si="743"/>
        <v>0</v>
      </c>
      <c r="L473" s="124" t="e">
        <f t="shared" si="727"/>
        <v>#DIV/0!</v>
      </c>
      <c r="M473" s="124" t="e">
        <f t="shared" si="728"/>
        <v>#DIV/0!</v>
      </c>
      <c r="N473" s="471">
        <f t="shared" si="744"/>
        <v>0</v>
      </c>
      <c r="O473" s="471">
        <f t="shared" si="744"/>
        <v>0</v>
      </c>
      <c r="P473" s="124" t="e">
        <f t="shared" si="647"/>
        <v>#DIV/0!</v>
      </c>
      <c r="Q473" s="471">
        <f t="shared" si="680"/>
        <v>0</v>
      </c>
      <c r="R473" s="471">
        <f t="shared" si="681"/>
        <v>0</v>
      </c>
      <c r="S473" s="118"/>
      <c r="T473" s="40" t="b">
        <f t="shared" si="730"/>
        <v>1</v>
      </c>
      <c r="CJ473" s="40" t="b">
        <f t="shared" si="745"/>
        <v>1</v>
      </c>
      <c r="CT473" s="185">
        <f t="shared" si="648"/>
        <v>0</v>
      </c>
      <c r="CU473" s="40" t="b">
        <f t="shared" si="649"/>
        <v>1</v>
      </c>
    </row>
    <row r="474" spans="1:99" s="250" customFormat="1" ht="34.5" customHeight="1" x14ac:dyDescent="0.25">
      <c r="A474" s="517"/>
      <c r="B474" s="452" t="s">
        <v>22</v>
      </c>
      <c r="C474" s="452"/>
      <c r="D474" s="471"/>
      <c r="E474" s="471"/>
      <c r="F474" s="283"/>
      <c r="G474" s="471">
        <f t="shared" si="746"/>
        <v>0</v>
      </c>
      <c r="H474" s="471">
        <f t="shared" si="746"/>
        <v>0</v>
      </c>
      <c r="I474" s="471">
        <f t="shared" si="746"/>
        <v>0</v>
      </c>
      <c r="J474" s="132"/>
      <c r="K474" s="471">
        <f t="shared" si="743"/>
        <v>0</v>
      </c>
      <c r="L474" s="124"/>
      <c r="M474" s="124"/>
      <c r="N474" s="471">
        <f t="shared" si="744"/>
        <v>0</v>
      </c>
      <c r="O474" s="471">
        <f t="shared" si="744"/>
        <v>0</v>
      </c>
      <c r="P474" s="132" t="e">
        <f t="shared" si="647"/>
        <v>#DIV/0!</v>
      </c>
      <c r="Q474" s="471">
        <f t="shared" si="680"/>
        <v>0</v>
      </c>
      <c r="R474" s="471">
        <f t="shared" si="681"/>
        <v>0</v>
      </c>
      <c r="S474" s="118"/>
      <c r="T474" s="40" t="b">
        <f t="shared" si="730"/>
        <v>1</v>
      </c>
      <c r="CJ474" s="40" t="b">
        <f t="shared" si="745"/>
        <v>1</v>
      </c>
      <c r="CT474" s="185">
        <f t="shared" si="648"/>
        <v>0</v>
      </c>
      <c r="CU474" s="40" t="b">
        <f t="shared" si="649"/>
        <v>1</v>
      </c>
    </row>
    <row r="475" spans="1:99" s="250" customFormat="1" ht="34.5" customHeight="1" x14ac:dyDescent="0.25">
      <c r="A475" s="518"/>
      <c r="B475" s="475" t="s">
        <v>11</v>
      </c>
      <c r="C475" s="475"/>
      <c r="D475" s="470"/>
      <c r="E475" s="470"/>
      <c r="F475" s="293"/>
      <c r="G475" s="471">
        <f t="shared" si="746"/>
        <v>0</v>
      </c>
      <c r="H475" s="471">
        <f t="shared" si="746"/>
        <v>0</v>
      </c>
      <c r="I475" s="471">
        <f t="shared" si="746"/>
        <v>0</v>
      </c>
      <c r="J475" s="484"/>
      <c r="K475" s="471">
        <f t="shared" si="743"/>
        <v>0</v>
      </c>
      <c r="L475" s="140"/>
      <c r="M475" s="140"/>
      <c r="N475" s="471">
        <f t="shared" si="744"/>
        <v>0</v>
      </c>
      <c r="O475" s="471">
        <f t="shared" si="744"/>
        <v>0</v>
      </c>
      <c r="P475" s="484" t="e">
        <f t="shared" si="647"/>
        <v>#DIV/0!</v>
      </c>
      <c r="Q475" s="471">
        <f t="shared" si="680"/>
        <v>0</v>
      </c>
      <c r="R475" s="471">
        <f t="shared" si="681"/>
        <v>0</v>
      </c>
      <c r="S475" s="119"/>
      <c r="T475" s="40" t="b">
        <f t="shared" si="730"/>
        <v>1</v>
      </c>
      <c r="CJ475" s="40" t="b">
        <f t="shared" si="745"/>
        <v>1</v>
      </c>
      <c r="CT475" s="185">
        <f t="shared" si="648"/>
        <v>0</v>
      </c>
      <c r="CU475" s="40" t="b">
        <f t="shared" si="649"/>
        <v>1</v>
      </c>
    </row>
    <row r="476" spans="1:99" s="39" customFormat="1" ht="93" x14ac:dyDescent="0.25">
      <c r="A476" s="176" t="s">
        <v>146</v>
      </c>
      <c r="B476" s="122" t="s">
        <v>179</v>
      </c>
      <c r="C476" s="158" t="s">
        <v>17</v>
      </c>
      <c r="D476" s="286">
        <f t="shared" ref="D476:I476" si="748">SUM(D477:D481)</f>
        <v>0</v>
      </c>
      <c r="E476" s="286">
        <f t="shared" si="748"/>
        <v>0</v>
      </c>
      <c r="F476" s="286">
        <f t="shared" si="748"/>
        <v>0</v>
      </c>
      <c r="G476" s="286">
        <f t="shared" si="748"/>
        <v>9775.7999999999993</v>
      </c>
      <c r="H476" s="286">
        <f t="shared" si="748"/>
        <v>9775.7999999999993</v>
      </c>
      <c r="I476" s="286">
        <f t="shared" si="748"/>
        <v>0</v>
      </c>
      <c r="J476" s="130">
        <f>I476/H476</f>
        <v>0</v>
      </c>
      <c r="K476" s="286">
        <f>SUM(K477:K481)</f>
        <v>0</v>
      </c>
      <c r="L476" s="123">
        <f t="shared" si="727"/>
        <v>0</v>
      </c>
      <c r="M476" s="177" t="e">
        <f t="shared" si="728"/>
        <v>#DIV/0!</v>
      </c>
      <c r="N476" s="286">
        <f>SUM(N477:N481)</f>
        <v>9775.7999999999993</v>
      </c>
      <c r="O476" s="286">
        <f t="shared" ref="O476:O535" si="749">H476-N476</f>
        <v>0</v>
      </c>
      <c r="P476" s="123">
        <f t="shared" si="647"/>
        <v>1</v>
      </c>
      <c r="Q476" s="286">
        <f t="shared" si="680"/>
        <v>9775.7999999999993</v>
      </c>
      <c r="R476" s="286">
        <f t="shared" si="681"/>
        <v>0</v>
      </c>
      <c r="S476" s="586" t="s">
        <v>421</v>
      </c>
      <c r="T476" s="38" t="b">
        <f t="shared" si="730"/>
        <v>1</v>
      </c>
      <c r="CJ476" s="40" t="b">
        <f t="shared" si="745"/>
        <v>1</v>
      </c>
      <c r="CT476" s="185">
        <f t="shared" si="648"/>
        <v>9775.7999999999993</v>
      </c>
      <c r="CU476" s="40" t="b">
        <f t="shared" si="649"/>
        <v>1</v>
      </c>
    </row>
    <row r="477" spans="1:99" s="250" customFormat="1" ht="30.75" customHeight="1" x14ac:dyDescent="0.25">
      <c r="A477" s="517"/>
      <c r="B477" s="452" t="s">
        <v>10</v>
      </c>
      <c r="C477" s="452"/>
      <c r="D477" s="471"/>
      <c r="E477" s="471"/>
      <c r="F477" s="283"/>
      <c r="G477" s="471"/>
      <c r="H477" s="283"/>
      <c r="I477" s="472"/>
      <c r="J477" s="132"/>
      <c r="K477" s="127"/>
      <c r="L477" s="124"/>
      <c r="M477" s="157"/>
      <c r="N477" s="127"/>
      <c r="O477" s="283">
        <f t="shared" si="749"/>
        <v>0</v>
      </c>
      <c r="P477" s="124" t="e">
        <f t="shared" si="647"/>
        <v>#DIV/0!</v>
      </c>
      <c r="Q477" s="471">
        <f t="shared" si="680"/>
        <v>0</v>
      </c>
      <c r="R477" s="283">
        <f t="shared" si="681"/>
        <v>0</v>
      </c>
      <c r="S477" s="587"/>
      <c r="T477" s="40" t="b">
        <f t="shared" si="730"/>
        <v>1</v>
      </c>
      <c r="CJ477" s="40" t="b">
        <f t="shared" si="745"/>
        <v>1</v>
      </c>
      <c r="CT477" s="185">
        <f t="shared" si="648"/>
        <v>0</v>
      </c>
      <c r="CU477" s="40" t="b">
        <f t="shared" si="649"/>
        <v>1</v>
      </c>
    </row>
    <row r="478" spans="1:99" s="250" customFormat="1" ht="30.75" customHeight="1" x14ac:dyDescent="0.25">
      <c r="A478" s="517"/>
      <c r="B478" s="452" t="s">
        <v>8</v>
      </c>
      <c r="C478" s="452"/>
      <c r="D478" s="471"/>
      <c r="E478" s="471"/>
      <c r="F478" s="471"/>
      <c r="G478" s="470">
        <v>9775.7999999999993</v>
      </c>
      <c r="H478" s="470">
        <v>9775.7999999999993</v>
      </c>
      <c r="I478" s="471"/>
      <c r="J478" s="133">
        <f t="shared" ref="J478" si="750">I478/H478</f>
        <v>0</v>
      </c>
      <c r="K478" s="471"/>
      <c r="L478" s="125">
        <f t="shared" si="727"/>
        <v>0</v>
      </c>
      <c r="M478" s="157" t="e">
        <f t="shared" si="728"/>
        <v>#DIV/0!</v>
      </c>
      <c r="N478" s="470">
        <f>H478</f>
        <v>9775.7999999999993</v>
      </c>
      <c r="O478" s="470">
        <f t="shared" si="749"/>
        <v>0</v>
      </c>
      <c r="P478" s="125">
        <f>N478/H478</f>
        <v>1</v>
      </c>
      <c r="Q478" s="470">
        <f t="shared" si="680"/>
        <v>9775.7999999999993</v>
      </c>
      <c r="R478" s="470">
        <f t="shared" si="681"/>
        <v>0</v>
      </c>
      <c r="S478" s="587"/>
      <c r="T478" s="40" t="b">
        <f t="shared" si="730"/>
        <v>1</v>
      </c>
      <c r="CJ478" s="40" t="b">
        <f t="shared" si="745"/>
        <v>1</v>
      </c>
      <c r="CT478" s="185">
        <f t="shared" si="648"/>
        <v>9775.7999999999993</v>
      </c>
      <c r="CU478" s="40" t="b">
        <f t="shared" si="649"/>
        <v>1</v>
      </c>
    </row>
    <row r="479" spans="1:99" s="250" customFormat="1" ht="30.75" customHeight="1" x14ac:dyDescent="0.25">
      <c r="A479" s="517"/>
      <c r="B479" s="475" t="s">
        <v>20</v>
      </c>
      <c r="C479" s="475"/>
      <c r="D479" s="470"/>
      <c r="E479" s="470"/>
      <c r="F479" s="470"/>
      <c r="G479" s="470"/>
      <c r="H479" s="470"/>
      <c r="I479" s="473">
        <v>0</v>
      </c>
      <c r="J479" s="132"/>
      <c r="K479" s="188"/>
      <c r="L479" s="124"/>
      <c r="M479" s="157"/>
      <c r="N479" s="470"/>
      <c r="O479" s="470">
        <f t="shared" si="749"/>
        <v>0</v>
      </c>
      <c r="P479" s="124" t="e">
        <f t="shared" si="647"/>
        <v>#DIV/0!</v>
      </c>
      <c r="Q479" s="470">
        <f t="shared" si="680"/>
        <v>0</v>
      </c>
      <c r="R479" s="470">
        <f t="shared" si="681"/>
        <v>0</v>
      </c>
      <c r="S479" s="587"/>
      <c r="T479" s="40" t="b">
        <f t="shared" si="730"/>
        <v>1</v>
      </c>
      <c r="CJ479" s="40" t="b">
        <f t="shared" si="745"/>
        <v>1</v>
      </c>
      <c r="CT479" s="185">
        <f t="shared" si="648"/>
        <v>0</v>
      </c>
      <c r="CU479" s="40" t="b">
        <f t="shared" si="649"/>
        <v>1</v>
      </c>
    </row>
    <row r="480" spans="1:99" s="250" customFormat="1" ht="30.75" customHeight="1" x14ac:dyDescent="0.25">
      <c r="A480" s="517"/>
      <c r="B480" s="452" t="s">
        <v>22</v>
      </c>
      <c r="C480" s="452"/>
      <c r="D480" s="471"/>
      <c r="E480" s="471"/>
      <c r="F480" s="283"/>
      <c r="G480" s="471"/>
      <c r="H480" s="283"/>
      <c r="I480" s="472"/>
      <c r="J480" s="132"/>
      <c r="K480" s="127"/>
      <c r="L480" s="124"/>
      <c r="M480" s="124"/>
      <c r="N480" s="127"/>
      <c r="O480" s="283">
        <f t="shared" si="749"/>
        <v>0</v>
      </c>
      <c r="P480" s="124" t="e">
        <f t="shared" si="647"/>
        <v>#DIV/0!</v>
      </c>
      <c r="Q480" s="471">
        <f t="shared" si="680"/>
        <v>0</v>
      </c>
      <c r="R480" s="283">
        <f t="shared" si="681"/>
        <v>0</v>
      </c>
      <c r="S480" s="587"/>
      <c r="T480" s="40" t="b">
        <f t="shared" si="730"/>
        <v>1</v>
      </c>
      <c r="CJ480" s="40" t="b">
        <f t="shared" si="745"/>
        <v>1</v>
      </c>
      <c r="CT480" s="185">
        <f t="shared" si="648"/>
        <v>0</v>
      </c>
      <c r="CU480" s="40" t="b">
        <f t="shared" si="649"/>
        <v>1</v>
      </c>
    </row>
    <row r="481" spans="1:99" s="250" customFormat="1" ht="30.75" customHeight="1" x14ac:dyDescent="0.25">
      <c r="A481" s="518"/>
      <c r="B481" s="452" t="s">
        <v>11</v>
      </c>
      <c r="C481" s="452"/>
      <c r="D481" s="471"/>
      <c r="E481" s="471"/>
      <c r="F481" s="283"/>
      <c r="G481" s="471"/>
      <c r="H481" s="471"/>
      <c r="I481" s="472"/>
      <c r="J481" s="132"/>
      <c r="K481" s="127"/>
      <c r="L481" s="124"/>
      <c r="M481" s="124"/>
      <c r="N481" s="127"/>
      <c r="O481" s="471">
        <f t="shared" si="749"/>
        <v>0</v>
      </c>
      <c r="P481" s="124" t="e">
        <f t="shared" si="647"/>
        <v>#DIV/0!</v>
      </c>
      <c r="Q481" s="471">
        <f t="shared" si="680"/>
        <v>0</v>
      </c>
      <c r="R481" s="471">
        <f t="shared" si="681"/>
        <v>0</v>
      </c>
      <c r="S481" s="588"/>
      <c r="T481" s="40" t="b">
        <f t="shared" si="730"/>
        <v>1</v>
      </c>
      <c r="CJ481" s="40" t="b">
        <f t="shared" si="745"/>
        <v>1</v>
      </c>
      <c r="CT481" s="185">
        <f t="shared" si="648"/>
        <v>0</v>
      </c>
      <c r="CU481" s="40" t="b">
        <f t="shared" si="649"/>
        <v>1</v>
      </c>
    </row>
    <row r="482" spans="1:99" s="39" customFormat="1" ht="46.5" x14ac:dyDescent="0.25">
      <c r="A482" s="160" t="s">
        <v>147</v>
      </c>
      <c r="B482" s="150" t="s">
        <v>78</v>
      </c>
      <c r="C482" s="120" t="s">
        <v>2</v>
      </c>
      <c r="D482" s="288">
        <f t="shared" ref="D482:I482" si="751">SUM(D483:D487)</f>
        <v>0</v>
      </c>
      <c r="E482" s="288">
        <f t="shared" si="751"/>
        <v>0</v>
      </c>
      <c r="F482" s="288">
        <f t="shared" si="751"/>
        <v>0</v>
      </c>
      <c r="G482" s="288">
        <f t="shared" si="751"/>
        <v>96250.23</v>
      </c>
      <c r="H482" s="288">
        <f t="shared" si="751"/>
        <v>96250.23</v>
      </c>
      <c r="I482" s="288">
        <f t="shared" si="751"/>
        <v>0</v>
      </c>
      <c r="J482" s="129">
        <f>I482/H482</f>
        <v>0</v>
      </c>
      <c r="K482" s="288">
        <f t="shared" ref="K482" si="752">SUM(K483:K487)</f>
        <v>0</v>
      </c>
      <c r="L482" s="121">
        <f t="shared" si="727"/>
        <v>0</v>
      </c>
      <c r="M482" s="407" t="e">
        <f t="shared" si="728"/>
        <v>#DIV/0!</v>
      </c>
      <c r="N482" s="288">
        <f t="shared" ref="N482:O482" si="753">SUM(N483:N487)</f>
        <v>96250.23</v>
      </c>
      <c r="O482" s="288">
        <f t="shared" si="753"/>
        <v>0</v>
      </c>
      <c r="P482" s="121">
        <f t="shared" si="647"/>
        <v>1</v>
      </c>
      <c r="Q482" s="288">
        <f t="shared" si="680"/>
        <v>96250.23</v>
      </c>
      <c r="R482" s="288">
        <f t="shared" si="681"/>
        <v>0</v>
      </c>
      <c r="S482" s="586"/>
      <c r="T482" s="38" t="b">
        <f t="shared" si="730"/>
        <v>1</v>
      </c>
      <c r="CJ482" s="40" t="b">
        <f t="shared" si="745"/>
        <v>1</v>
      </c>
      <c r="CT482" s="185">
        <f t="shared" si="648"/>
        <v>96250.23</v>
      </c>
      <c r="CU482" s="40" t="b">
        <f t="shared" si="649"/>
        <v>1</v>
      </c>
    </row>
    <row r="483" spans="1:99" s="250" customFormat="1" ht="27" customHeight="1" x14ac:dyDescent="0.25">
      <c r="A483" s="517"/>
      <c r="B483" s="452" t="s">
        <v>10</v>
      </c>
      <c r="C483" s="452"/>
      <c r="D483" s="471"/>
      <c r="E483" s="471"/>
      <c r="F483" s="283"/>
      <c r="G483" s="471">
        <f>G489+G495+G501+G507+G513+G519+G525+G531</f>
        <v>0</v>
      </c>
      <c r="H483" s="471">
        <f t="shared" ref="H483:I483" si="754">H489+H495+H501+H507+H513+H519+H525+H531</f>
        <v>0</v>
      </c>
      <c r="I483" s="471">
        <f t="shared" si="754"/>
        <v>0</v>
      </c>
      <c r="J483" s="523"/>
      <c r="K483" s="471">
        <f t="shared" ref="K483:K487" si="755">K489+K495+K501+K507+K513+K519+K525+K531</f>
        <v>0</v>
      </c>
      <c r="L483" s="124"/>
      <c r="M483" s="124"/>
      <c r="N483" s="471">
        <f t="shared" ref="N483:O487" si="756">N489+N495+N501+N507+N513+N519+N525+N531</f>
        <v>0</v>
      </c>
      <c r="O483" s="471">
        <f t="shared" si="756"/>
        <v>0</v>
      </c>
      <c r="P483" s="124" t="e">
        <f t="shared" si="647"/>
        <v>#DIV/0!</v>
      </c>
      <c r="Q483" s="471">
        <f t="shared" si="680"/>
        <v>0</v>
      </c>
      <c r="R483" s="471">
        <f t="shared" si="681"/>
        <v>0</v>
      </c>
      <c r="S483" s="587"/>
      <c r="T483" s="40" t="b">
        <f t="shared" si="730"/>
        <v>1</v>
      </c>
      <c r="CJ483" s="40" t="b">
        <f t="shared" si="745"/>
        <v>1</v>
      </c>
      <c r="CT483" s="185">
        <f t="shared" si="648"/>
        <v>0</v>
      </c>
      <c r="CU483" s="40" t="b">
        <f t="shared" si="649"/>
        <v>1</v>
      </c>
    </row>
    <row r="484" spans="1:99" s="250" customFormat="1" ht="27" customHeight="1" x14ac:dyDescent="0.25">
      <c r="A484" s="517"/>
      <c r="B484" s="452" t="s">
        <v>8</v>
      </c>
      <c r="C484" s="452"/>
      <c r="D484" s="471"/>
      <c r="E484" s="471"/>
      <c r="F484" s="471"/>
      <c r="G484" s="471">
        <f t="shared" ref="G484:I487" si="757">G490+G496+G502+G508+G514+G520+G526+G532</f>
        <v>0</v>
      </c>
      <c r="H484" s="471">
        <f t="shared" si="757"/>
        <v>0</v>
      </c>
      <c r="I484" s="471">
        <f t="shared" si="757"/>
        <v>0</v>
      </c>
      <c r="J484" s="523"/>
      <c r="K484" s="471">
        <f t="shared" si="755"/>
        <v>0</v>
      </c>
      <c r="L484" s="124"/>
      <c r="M484" s="124"/>
      <c r="N484" s="471">
        <f t="shared" si="756"/>
        <v>0</v>
      </c>
      <c r="O484" s="471">
        <f t="shared" si="756"/>
        <v>0</v>
      </c>
      <c r="P484" s="124" t="e">
        <f t="shared" si="647"/>
        <v>#DIV/0!</v>
      </c>
      <c r="Q484" s="471">
        <f t="shared" si="680"/>
        <v>0</v>
      </c>
      <c r="R484" s="471">
        <f t="shared" si="681"/>
        <v>0</v>
      </c>
      <c r="S484" s="587"/>
      <c r="T484" s="40" t="b">
        <f t="shared" si="730"/>
        <v>1</v>
      </c>
      <c r="CJ484" s="40" t="b">
        <f t="shared" si="745"/>
        <v>1</v>
      </c>
      <c r="CT484" s="185">
        <f t="shared" si="648"/>
        <v>0</v>
      </c>
      <c r="CU484" s="40" t="b">
        <f t="shared" si="649"/>
        <v>1</v>
      </c>
    </row>
    <row r="485" spans="1:99" s="250" customFormat="1" ht="27" customHeight="1" x14ac:dyDescent="0.25">
      <c r="A485" s="517"/>
      <c r="B485" s="452" t="s">
        <v>20</v>
      </c>
      <c r="C485" s="452"/>
      <c r="D485" s="471"/>
      <c r="E485" s="471"/>
      <c r="F485" s="471"/>
      <c r="G485" s="471">
        <f t="shared" si="757"/>
        <v>37359.230000000003</v>
      </c>
      <c r="H485" s="471">
        <f t="shared" si="757"/>
        <v>37359.230000000003</v>
      </c>
      <c r="I485" s="471">
        <f t="shared" si="757"/>
        <v>0</v>
      </c>
      <c r="J485" s="476">
        <f t="shared" ref="J485" si="758">I485/H485</f>
        <v>0</v>
      </c>
      <c r="K485" s="471">
        <f t="shared" si="755"/>
        <v>0</v>
      </c>
      <c r="L485" s="125">
        <f t="shared" si="727"/>
        <v>0</v>
      </c>
      <c r="M485" s="124" t="e">
        <f t="shared" si="728"/>
        <v>#DIV/0!</v>
      </c>
      <c r="N485" s="471">
        <f t="shared" si="756"/>
        <v>37359.230000000003</v>
      </c>
      <c r="O485" s="471">
        <f t="shared" si="756"/>
        <v>0</v>
      </c>
      <c r="P485" s="125">
        <f t="shared" si="647"/>
        <v>1</v>
      </c>
      <c r="Q485" s="471">
        <f t="shared" si="680"/>
        <v>37359.230000000003</v>
      </c>
      <c r="R485" s="471">
        <f t="shared" si="681"/>
        <v>0</v>
      </c>
      <c r="S485" s="587"/>
      <c r="T485" s="40" t="b">
        <f t="shared" si="730"/>
        <v>1</v>
      </c>
      <c r="CJ485" s="40" t="b">
        <f t="shared" si="745"/>
        <v>1</v>
      </c>
      <c r="CT485" s="185">
        <f t="shared" si="648"/>
        <v>37359.230000000003</v>
      </c>
      <c r="CU485" s="40" t="b">
        <f t="shared" si="649"/>
        <v>1</v>
      </c>
    </row>
    <row r="486" spans="1:99" s="250" customFormat="1" ht="27" customHeight="1" x14ac:dyDescent="0.25">
      <c r="A486" s="517"/>
      <c r="B486" s="452" t="s">
        <v>22</v>
      </c>
      <c r="C486" s="452"/>
      <c r="D486" s="471"/>
      <c r="E486" s="471"/>
      <c r="F486" s="283"/>
      <c r="G486" s="471">
        <f t="shared" si="757"/>
        <v>0</v>
      </c>
      <c r="H486" s="471">
        <f t="shared" si="757"/>
        <v>0</v>
      </c>
      <c r="I486" s="471">
        <f t="shared" si="757"/>
        <v>0</v>
      </c>
      <c r="J486" s="523"/>
      <c r="K486" s="471">
        <f t="shared" si="755"/>
        <v>0</v>
      </c>
      <c r="L486" s="124"/>
      <c r="M486" s="124"/>
      <c r="N486" s="471">
        <f t="shared" si="756"/>
        <v>0</v>
      </c>
      <c r="O486" s="471">
        <f t="shared" si="756"/>
        <v>0</v>
      </c>
      <c r="P486" s="124" t="e">
        <f t="shared" ref="P486:P540" si="759">N486/H486</f>
        <v>#DIV/0!</v>
      </c>
      <c r="Q486" s="471">
        <f t="shared" si="680"/>
        <v>0</v>
      </c>
      <c r="R486" s="471">
        <f t="shared" si="681"/>
        <v>0</v>
      </c>
      <c r="S486" s="587"/>
      <c r="T486" s="40" t="b">
        <f t="shared" si="730"/>
        <v>1</v>
      </c>
      <c r="CJ486" s="40" t="b">
        <f t="shared" si="745"/>
        <v>1</v>
      </c>
      <c r="CT486" s="185">
        <f t="shared" ref="CT486:CT539" si="760">N486+O486</f>
        <v>0</v>
      </c>
      <c r="CU486" s="40" t="b">
        <f t="shared" ref="CU486:CU539" si="761">CT486=H486</f>
        <v>1</v>
      </c>
    </row>
    <row r="487" spans="1:99" s="250" customFormat="1" ht="27" customHeight="1" x14ac:dyDescent="0.25">
      <c r="A487" s="518"/>
      <c r="B487" s="452" t="s">
        <v>11</v>
      </c>
      <c r="C487" s="452"/>
      <c r="D487" s="471"/>
      <c r="E487" s="471"/>
      <c r="F487" s="283"/>
      <c r="G487" s="471">
        <f t="shared" si="757"/>
        <v>58891</v>
      </c>
      <c r="H487" s="471">
        <f t="shared" si="757"/>
        <v>58891</v>
      </c>
      <c r="I487" s="471">
        <f t="shared" si="757"/>
        <v>0</v>
      </c>
      <c r="J487" s="133">
        <f>I487/H487</f>
        <v>0</v>
      </c>
      <c r="K487" s="471">
        <f t="shared" si="755"/>
        <v>0</v>
      </c>
      <c r="L487" s="125">
        <f t="shared" si="727"/>
        <v>0</v>
      </c>
      <c r="M487" s="124" t="e">
        <f t="shared" si="728"/>
        <v>#DIV/0!</v>
      </c>
      <c r="N487" s="471">
        <f t="shared" si="756"/>
        <v>58891</v>
      </c>
      <c r="O487" s="471">
        <f t="shared" si="756"/>
        <v>0</v>
      </c>
      <c r="P487" s="125">
        <f t="shared" si="759"/>
        <v>1</v>
      </c>
      <c r="Q487" s="471">
        <f t="shared" si="680"/>
        <v>58891</v>
      </c>
      <c r="R487" s="471">
        <f t="shared" si="681"/>
        <v>0</v>
      </c>
      <c r="S487" s="588"/>
      <c r="T487" s="40" t="b">
        <f t="shared" si="730"/>
        <v>1</v>
      </c>
      <c r="CJ487" s="40" t="b">
        <f t="shared" si="745"/>
        <v>1</v>
      </c>
      <c r="CT487" s="185">
        <f t="shared" si="760"/>
        <v>58891</v>
      </c>
      <c r="CU487" s="40" t="b">
        <f t="shared" si="761"/>
        <v>1</v>
      </c>
    </row>
    <row r="488" spans="1:99" s="39" customFormat="1" ht="116.25" x14ac:dyDescent="0.25">
      <c r="A488" s="176" t="s">
        <v>148</v>
      </c>
      <c r="B488" s="122" t="s">
        <v>266</v>
      </c>
      <c r="C488" s="158" t="s">
        <v>17</v>
      </c>
      <c r="D488" s="286">
        <f t="shared" ref="D488:I488" si="762">SUM(D489:D493)</f>
        <v>0</v>
      </c>
      <c r="E488" s="286">
        <f t="shared" si="762"/>
        <v>0</v>
      </c>
      <c r="F488" s="286">
        <f t="shared" si="762"/>
        <v>0</v>
      </c>
      <c r="G488" s="286">
        <f t="shared" si="762"/>
        <v>5275.18</v>
      </c>
      <c r="H488" s="286">
        <f t="shared" si="762"/>
        <v>5275.18</v>
      </c>
      <c r="I488" s="524">
        <f t="shared" si="762"/>
        <v>0</v>
      </c>
      <c r="J488" s="130">
        <f>I488/H488</f>
        <v>0</v>
      </c>
      <c r="K488" s="286">
        <f>SUM(K489:K493)</f>
        <v>0</v>
      </c>
      <c r="L488" s="123">
        <f t="shared" si="727"/>
        <v>0</v>
      </c>
      <c r="M488" s="177" t="e">
        <f t="shared" si="728"/>
        <v>#DIV/0!</v>
      </c>
      <c r="N488" s="286">
        <f>SUM(N489:N493)</f>
        <v>5275.18</v>
      </c>
      <c r="O488" s="286">
        <f t="shared" si="749"/>
        <v>0</v>
      </c>
      <c r="P488" s="123">
        <f t="shared" si="759"/>
        <v>1</v>
      </c>
      <c r="Q488" s="286">
        <f t="shared" si="680"/>
        <v>5275.18</v>
      </c>
      <c r="R488" s="286">
        <f t="shared" si="681"/>
        <v>0</v>
      </c>
      <c r="S488" s="583" t="s">
        <v>267</v>
      </c>
      <c r="T488" s="38" t="b">
        <f t="shared" si="730"/>
        <v>1</v>
      </c>
      <c r="CJ488" s="40" t="b">
        <f t="shared" si="745"/>
        <v>1</v>
      </c>
      <c r="CT488" s="185">
        <f t="shared" si="760"/>
        <v>5275.18</v>
      </c>
      <c r="CU488" s="40" t="b">
        <f t="shared" si="761"/>
        <v>1</v>
      </c>
    </row>
    <row r="489" spans="1:99" s="250" customFormat="1" ht="29.25" customHeight="1" x14ac:dyDescent="0.25">
      <c r="A489" s="517"/>
      <c r="B489" s="452" t="s">
        <v>10</v>
      </c>
      <c r="C489" s="452"/>
      <c r="D489" s="471"/>
      <c r="E489" s="471"/>
      <c r="F489" s="283"/>
      <c r="G489" s="471"/>
      <c r="H489" s="283"/>
      <c r="I489" s="472"/>
      <c r="J489" s="133"/>
      <c r="K489" s="471"/>
      <c r="L489" s="125"/>
      <c r="M489" s="157"/>
      <c r="N489" s="471"/>
      <c r="O489" s="283">
        <f t="shared" si="749"/>
        <v>0</v>
      </c>
      <c r="P489" s="124" t="e">
        <f t="shared" si="759"/>
        <v>#DIV/0!</v>
      </c>
      <c r="Q489" s="471">
        <f t="shared" si="680"/>
        <v>0</v>
      </c>
      <c r="R489" s="283">
        <f t="shared" si="681"/>
        <v>0</v>
      </c>
      <c r="S489" s="584"/>
      <c r="T489" s="40" t="b">
        <f t="shared" si="730"/>
        <v>1</v>
      </c>
      <c r="CJ489" s="40" t="b">
        <f t="shared" si="745"/>
        <v>1</v>
      </c>
      <c r="CT489" s="185">
        <f t="shared" si="760"/>
        <v>0</v>
      </c>
      <c r="CU489" s="40" t="b">
        <f t="shared" si="761"/>
        <v>1</v>
      </c>
    </row>
    <row r="490" spans="1:99" s="250" customFormat="1" ht="29.25" customHeight="1" x14ac:dyDescent="0.25">
      <c r="A490" s="517"/>
      <c r="B490" s="452" t="s">
        <v>8</v>
      </c>
      <c r="C490" s="452"/>
      <c r="D490" s="471"/>
      <c r="E490" s="471"/>
      <c r="F490" s="471"/>
      <c r="G490" s="471"/>
      <c r="H490" s="471"/>
      <c r="I490" s="472"/>
      <c r="J490" s="133"/>
      <c r="K490" s="471"/>
      <c r="L490" s="125"/>
      <c r="M490" s="157"/>
      <c r="N490" s="471"/>
      <c r="O490" s="471">
        <f t="shared" si="749"/>
        <v>0</v>
      </c>
      <c r="P490" s="124" t="e">
        <f t="shared" si="759"/>
        <v>#DIV/0!</v>
      </c>
      <c r="Q490" s="471">
        <f t="shared" si="680"/>
        <v>0</v>
      </c>
      <c r="R490" s="471">
        <f t="shared" si="681"/>
        <v>0</v>
      </c>
      <c r="S490" s="584"/>
      <c r="T490" s="40" t="b">
        <f t="shared" si="730"/>
        <v>1</v>
      </c>
      <c r="CJ490" s="40" t="b">
        <f t="shared" si="745"/>
        <v>1</v>
      </c>
      <c r="CT490" s="185">
        <f t="shared" si="760"/>
        <v>0</v>
      </c>
      <c r="CU490" s="40" t="b">
        <f t="shared" si="761"/>
        <v>1</v>
      </c>
    </row>
    <row r="491" spans="1:99" s="250" customFormat="1" ht="29.25" customHeight="1" x14ac:dyDescent="0.25">
      <c r="A491" s="517"/>
      <c r="B491" s="475" t="s">
        <v>20</v>
      </c>
      <c r="C491" s="475"/>
      <c r="D491" s="470"/>
      <c r="E491" s="470"/>
      <c r="F491" s="470"/>
      <c r="G491" s="470">
        <v>2238.1799999999998</v>
      </c>
      <c r="H491" s="470">
        <v>2238.1799999999998</v>
      </c>
      <c r="I491" s="473"/>
      <c r="J491" s="133">
        <f t="shared" ref="J491" si="763">I491/H491</f>
        <v>0</v>
      </c>
      <c r="K491" s="470"/>
      <c r="L491" s="125">
        <f t="shared" si="727"/>
        <v>0</v>
      </c>
      <c r="M491" s="157" t="e">
        <f t="shared" si="728"/>
        <v>#DIV/0!</v>
      </c>
      <c r="N491" s="470">
        <f>H491</f>
        <v>2238.1799999999998</v>
      </c>
      <c r="O491" s="470">
        <f t="shared" si="749"/>
        <v>0</v>
      </c>
      <c r="P491" s="125">
        <f t="shared" si="759"/>
        <v>1</v>
      </c>
      <c r="Q491" s="470">
        <f t="shared" si="680"/>
        <v>2238.1799999999998</v>
      </c>
      <c r="R491" s="470">
        <f t="shared" si="681"/>
        <v>0</v>
      </c>
      <c r="S491" s="584"/>
      <c r="T491" s="40" t="b">
        <f t="shared" si="730"/>
        <v>1</v>
      </c>
      <c r="CJ491" s="40" t="b">
        <f t="shared" si="745"/>
        <v>1</v>
      </c>
      <c r="CT491" s="185">
        <f t="shared" si="760"/>
        <v>2238.1799999999998</v>
      </c>
      <c r="CU491" s="40" t="b">
        <f t="shared" si="761"/>
        <v>1</v>
      </c>
    </row>
    <row r="492" spans="1:99" s="250" customFormat="1" ht="29.25" customHeight="1" x14ac:dyDescent="0.25">
      <c r="A492" s="517"/>
      <c r="B492" s="452" t="s">
        <v>22</v>
      </c>
      <c r="C492" s="452"/>
      <c r="D492" s="471"/>
      <c r="E492" s="471"/>
      <c r="F492" s="283"/>
      <c r="G492" s="471"/>
      <c r="H492" s="287"/>
      <c r="I492" s="472"/>
      <c r="J492" s="133"/>
      <c r="K492" s="471"/>
      <c r="L492" s="125"/>
      <c r="M492" s="125"/>
      <c r="N492" s="470">
        <f>H492</f>
        <v>0</v>
      </c>
      <c r="O492" s="283">
        <f t="shared" si="749"/>
        <v>0</v>
      </c>
      <c r="P492" s="124" t="e">
        <f t="shared" si="759"/>
        <v>#DIV/0!</v>
      </c>
      <c r="Q492" s="471">
        <f t="shared" si="680"/>
        <v>0</v>
      </c>
      <c r="R492" s="283">
        <f t="shared" si="681"/>
        <v>0</v>
      </c>
      <c r="S492" s="584"/>
      <c r="T492" s="40" t="b">
        <f t="shared" si="730"/>
        <v>1</v>
      </c>
      <c r="CJ492" s="40" t="b">
        <f t="shared" si="745"/>
        <v>1</v>
      </c>
      <c r="CT492" s="185">
        <f t="shared" si="760"/>
        <v>0</v>
      </c>
      <c r="CU492" s="40" t="b">
        <f t="shared" si="761"/>
        <v>1</v>
      </c>
    </row>
    <row r="493" spans="1:99" s="250" customFormat="1" ht="29.25" customHeight="1" x14ac:dyDescent="0.25">
      <c r="A493" s="518"/>
      <c r="B493" s="452" t="s">
        <v>11</v>
      </c>
      <c r="C493" s="452"/>
      <c r="D493" s="471"/>
      <c r="E493" s="471"/>
      <c r="F493" s="283"/>
      <c r="G493" s="471">
        <v>3037</v>
      </c>
      <c r="H493" s="287">
        <v>3037</v>
      </c>
      <c r="I493" s="472"/>
      <c r="J493" s="133"/>
      <c r="K493" s="471"/>
      <c r="L493" s="125"/>
      <c r="M493" s="125"/>
      <c r="N493" s="470">
        <f>H493</f>
        <v>3037</v>
      </c>
      <c r="O493" s="471">
        <f t="shared" si="749"/>
        <v>0</v>
      </c>
      <c r="P493" s="125">
        <f t="shared" si="759"/>
        <v>1</v>
      </c>
      <c r="Q493" s="471">
        <f t="shared" si="680"/>
        <v>3037</v>
      </c>
      <c r="R493" s="471">
        <f t="shared" si="681"/>
        <v>0</v>
      </c>
      <c r="S493" s="585"/>
      <c r="T493" s="40" t="b">
        <f t="shared" si="730"/>
        <v>1</v>
      </c>
      <c r="CJ493" s="40" t="b">
        <f t="shared" si="745"/>
        <v>1</v>
      </c>
      <c r="CT493" s="185">
        <f t="shared" si="760"/>
        <v>3037</v>
      </c>
      <c r="CU493" s="40" t="b">
        <f t="shared" si="761"/>
        <v>1</v>
      </c>
    </row>
    <row r="494" spans="1:99" s="526" customFormat="1" ht="216" customHeight="1" x14ac:dyDescent="0.25">
      <c r="A494" s="176" t="s">
        <v>224</v>
      </c>
      <c r="B494" s="122" t="s">
        <v>268</v>
      </c>
      <c r="C494" s="158" t="s">
        <v>17</v>
      </c>
      <c r="D494" s="286">
        <f t="shared" ref="D494:K494" si="764">SUM(D495:D499)</f>
        <v>0</v>
      </c>
      <c r="E494" s="286">
        <f t="shared" si="764"/>
        <v>0</v>
      </c>
      <c r="F494" s="286">
        <f t="shared" si="764"/>
        <v>0</v>
      </c>
      <c r="G494" s="286">
        <f t="shared" si="764"/>
        <v>33026.129999999997</v>
      </c>
      <c r="H494" s="286">
        <f t="shared" si="764"/>
        <v>33026.129999999997</v>
      </c>
      <c r="I494" s="286">
        <f t="shared" si="764"/>
        <v>0</v>
      </c>
      <c r="J494" s="130">
        <f>I494/H494</f>
        <v>0</v>
      </c>
      <c r="K494" s="286">
        <f t="shared" si="764"/>
        <v>0</v>
      </c>
      <c r="L494" s="123">
        <f t="shared" si="727"/>
        <v>0</v>
      </c>
      <c r="M494" s="177" t="e">
        <f t="shared" si="728"/>
        <v>#DIV/0!</v>
      </c>
      <c r="N494" s="286">
        <f>SUM(N495:N499)</f>
        <v>33026.129999999997</v>
      </c>
      <c r="O494" s="286">
        <f t="shared" si="749"/>
        <v>0</v>
      </c>
      <c r="P494" s="123">
        <f t="shared" si="759"/>
        <v>1</v>
      </c>
      <c r="Q494" s="286">
        <f t="shared" si="680"/>
        <v>33026.129999999997</v>
      </c>
      <c r="R494" s="286">
        <f t="shared" si="681"/>
        <v>0</v>
      </c>
      <c r="S494" s="583" t="s">
        <v>422</v>
      </c>
      <c r="T494" s="525" t="b">
        <f t="shared" si="730"/>
        <v>1</v>
      </c>
      <c r="CJ494" s="527" t="b">
        <f t="shared" si="745"/>
        <v>1</v>
      </c>
      <c r="CT494" s="528">
        <f t="shared" si="760"/>
        <v>33026.129999999997</v>
      </c>
      <c r="CU494" s="527" t="b">
        <f t="shared" si="761"/>
        <v>1</v>
      </c>
    </row>
    <row r="495" spans="1:99" s="532" customFormat="1" x14ac:dyDescent="0.25">
      <c r="A495" s="529"/>
      <c r="B495" s="277" t="s">
        <v>10</v>
      </c>
      <c r="C495" s="277"/>
      <c r="D495" s="294"/>
      <c r="E495" s="294"/>
      <c r="F495" s="530"/>
      <c r="G495" s="294"/>
      <c r="H495" s="530"/>
      <c r="I495" s="531"/>
      <c r="J495" s="496"/>
      <c r="K495" s="294"/>
      <c r="L495" s="152"/>
      <c r="M495" s="152"/>
      <c r="N495" s="294"/>
      <c r="O495" s="530">
        <f t="shared" si="749"/>
        <v>0</v>
      </c>
      <c r="P495" s="154" t="e">
        <f t="shared" si="759"/>
        <v>#DIV/0!</v>
      </c>
      <c r="Q495" s="294">
        <f t="shared" si="680"/>
        <v>0</v>
      </c>
      <c r="R495" s="530">
        <f t="shared" si="681"/>
        <v>0</v>
      </c>
      <c r="S495" s="584"/>
      <c r="T495" s="527" t="b">
        <f t="shared" si="730"/>
        <v>1</v>
      </c>
      <c r="CJ495" s="527" t="b">
        <f t="shared" si="745"/>
        <v>1</v>
      </c>
      <c r="CT495" s="528">
        <f t="shared" si="760"/>
        <v>0</v>
      </c>
      <c r="CU495" s="527" t="b">
        <f t="shared" si="761"/>
        <v>1</v>
      </c>
    </row>
    <row r="496" spans="1:99" s="532" customFormat="1" x14ac:dyDescent="0.25">
      <c r="A496" s="529"/>
      <c r="B496" s="156" t="s">
        <v>8</v>
      </c>
      <c r="C496" s="156"/>
      <c r="D496" s="287"/>
      <c r="E496" s="287"/>
      <c r="F496" s="287"/>
      <c r="G496" s="287"/>
      <c r="H496" s="287"/>
      <c r="I496" s="503"/>
      <c r="J496" s="172"/>
      <c r="K496" s="287"/>
      <c r="L496" s="153"/>
      <c r="M496" s="153"/>
      <c r="N496" s="287"/>
      <c r="O496" s="287">
        <f t="shared" si="749"/>
        <v>0</v>
      </c>
      <c r="P496" s="157" t="e">
        <f t="shared" si="759"/>
        <v>#DIV/0!</v>
      </c>
      <c r="Q496" s="287">
        <f t="shared" si="680"/>
        <v>0</v>
      </c>
      <c r="R496" s="287">
        <f t="shared" si="681"/>
        <v>0</v>
      </c>
      <c r="S496" s="584"/>
      <c r="T496" s="527" t="b">
        <f t="shared" si="730"/>
        <v>1</v>
      </c>
      <c r="CJ496" s="527" t="b">
        <f t="shared" si="745"/>
        <v>1</v>
      </c>
      <c r="CT496" s="528">
        <f t="shared" si="760"/>
        <v>0</v>
      </c>
      <c r="CU496" s="527" t="b">
        <f t="shared" si="761"/>
        <v>1</v>
      </c>
    </row>
    <row r="497" spans="1:99" s="532" customFormat="1" x14ac:dyDescent="0.25">
      <c r="A497" s="529"/>
      <c r="B497" s="277" t="s">
        <v>20</v>
      </c>
      <c r="C497" s="277"/>
      <c r="D497" s="294"/>
      <c r="E497" s="294"/>
      <c r="F497" s="294"/>
      <c r="G497" s="294">
        <v>33026.129999999997</v>
      </c>
      <c r="H497" s="294">
        <v>33026.129999999997</v>
      </c>
      <c r="I497" s="287"/>
      <c r="J497" s="172">
        <f>I497/H497</f>
        <v>0</v>
      </c>
      <c r="K497" s="287">
        <f>I497</f>
        <v>0</v>
      </c>
      <c r="L497" s="153">
        <f t="shared" ref="L497" si="765">K497/H497</f>
        <v>0</v>
      </c>
      <c r="M497" s="157" t="e">
        <f t="shared" ref="M497" si="766">K497/I497</f>
        <v>#DIV/0!</v>
      </c>
      <c r="N497" s="287">
        <f>H497</f>
        <v>33026.129999999997</v>
      </c>
      <c r="O497" s="294">
        <f t="shared" si="749"/>
        <v>0</v>
      </c>
      <c r="P497" s="153">
        <f t="shared" si="759"/>
        <v>1</v>
      </c>
      <c r="Q497" s="294">
        <f t="shared" si="680"/>
        <v>33026.129999999997</v>
      </c>
      <c r="R497" s="294">
        <f t="shared" si="681"/>
        <v>0</v>
      </c>
      <c r="S497" s="584"/>
      <c r="T497" s="527" t="b">
        <f t="shared" si="730"/>
        <v>1</v>
      </c>
      <c r="CJ497" s="527" t="b">
        <f t="shared" si="745"/>
        <v>1</v>
      </c>
      <c r="CT497" s="528">
        <f t="shared" si="760"/>
        <v>33026.129999999997</v>
      </c>
      <c r="CU497" s="527" t="b">
        <f t="shared" si="761"/>
        <v>1</v>
      </c>
    </row>
    <row r="498" spans="1:99" s="532" customFormat="1" x14ac:dyDescent="0.25">
      <c r="A498" s="529"/>
      <c r="B498" s="156" t="s">
        <v>22</v>
      </c>
      <c r="C498" s="156"/>
      <c r="D498" s="287"/>
      <c r="E498" s="287"/>
      <c r="F498" s="449"/>
      <c r="G498" s="287"/>
      <c r="H498" s="449"/>
      <c r="I498" s="503"/>
      <c r="J498" s="172"/>
      <c r="K498" s="287"/>
      <c r="L498" s="153"/>
      <c r="M498" s="153"/>
      <c r="N498" s="287"/>
      <c r="O498" s="449">
        <f t="shared" si="749"/>
        <v>0</v>
      </c>
      <c r="P498" s="157" t="e">
        <f t="shared" si="759"/>
        <v>#DIV/0!</v>
      </c>
      <c r="Q498" s="287">
        <f t="shared" ref="Q498:Q547" si="767">H498-K498</f>
        <v>0</v>
      </c>
      <c r="R498" s="449">
        <f t="shared" ref="R498:R547" si="768">I498-K498</f>
        <v>0</v>
      </c>
      <c r="S498" s="584"/>
      <c r="T498" s="527" t="b">
        <f t="shared" si="730"/>
        <v>1</v>
      </c>
      <c r="CJ498" s="527" t="b">
        <f t="shared" si="745"/>
        <v>1</v>
      </c>
      <c r="CT498" s="528">
        <f t="shared" si="760"/>
        <v>0</v>
      </c>
      <c r="CU498" s="527" t="b">
        <f t="shared" si="761"/>
        <v>1</v>
      </c>
    </row>
    <row r="499" spans="1:99" s="532" customFormat="1" x14ac:dyDescent="0.25">
      <c r="A499" s="533"/>
      <c r="B499" s="156" t="s">
        <v>11</v>
      </c>
      <c r="C499" s="156"/>
      <c r="D499" s="287"/>
      <c r="E499" s="287"/>
      <c r="F499" s="449"/>
      <c r="G499" s="287"/>
      <c r="H499" s="287"/>
      <c r="I499" s="503"/>
      <c r="J499" s="172"/>
      <c r="K499" s="287"/>
      <c r="L499" s="153"/>
      <c r="M499" s="153"/>
      <c r="N499" s="287"/>
      <c r="O499" s="287">
        <f t="shared" si="749"/>
        <v>0</v>
      </c>
      <c r="P499" s="157" t="e">
        <f t="shared" si="759"/>
        <v>#DIV/0!</v>
      </c>
      <c r="Q499" s="287">
        <f t="shared" si="767"/>
        <v>0</v>
      </c>
      <c r="R499" s="287">
        <f t="shared" si="768"/>
        <v>0</v>
      </c>
      <c r="S499" s="585"/>
      <c r="T499" s="527" t="b">
        <f t="shared" si="730"/>
        <v>1</v>
      </c>
      <c r="CJ499" s="527" t="b">
        <f t="shared" si="745"/>
        <v>1</v>
      </c>
      <c r="CT499" s="528">
        <f t="shared" si="760"/>
        <v>0</v>
      </c>
      <c r="CU499" s="527" t="b">
        <f t="shared" si="761"/>
        <v>1</v>
      </c>
    </row>
    <row r="500" spans="1:99" s="39" customFormat="1" ht="69.75" x14ac:dyDescent="0.25">
      <c r="A500" s="176" t="s">
        <v>225</v>
      </c>
      <c r="B500" s="122" t="s">
        <v>269</v>
      </c>
      <c r="C500" s="158" t="s">
        <v>17</v>
      </c>
      <c r="D500" s="286">
        <f t="shared" ref="D500:I500" si="769">SUM(D501:D505)</f>
        <v>0</v>
      </c>
      <c r="E500" s="286">
        <f t="shared" si="769"/>
        <v>0</v>
      </c>
      <c r="F500" s="286">
        <f t="shared" si="769"/>
        <v>0</v>
      </c>
      <c r="G500" s="286">
        <f t="shared" si="769"/>
        <v>1819.78</v>
      </c>
      <c r="H500" s="286">
        <f t="shared" si="769"/>
        <v>1819.78</v>
      </c>
      <c r="I500" s="286">
        <f t="shared" si="769"/>
        <v>0</v>
      </c>
      <c r="J500" s="130">
        <f>I500/H500</f>
        <v>0</v>
      </c>
      <c r="K500" s="286">
        <f>SUM(K501:K505)</f>
        <v>0</v>
      </c>
      <c r="L500" s="123">
        <f t="shared" si="727"/>
        <v>0</v>
      </c>
      <c r="M500" s="177" t="e">
        <f>K500/I500</f>
        <v>#DIV/0!</v>
      </c>
      <c r="N500" s="286">
        <f>SUM(N501:N505)</f>
        <v>1819.78</v>
      </c>
      <c r="O500" s="286">
        <f t="shared" si="749"/>
        <v>0</v>
      </c>
      <c r="P500" s="123">
        <f t="shared" si="759"/>
        <v>1</v>
      </c>
      <c r="Q500" s="286">
        <f t="shared" si="767"/>
        <v>1819.78</v>
      </c>
      <c r="R500" s="286">
        <f t="shared" si="768"/>
        <v>0</v>
      </c>
      <c r="S500" s="583" t="s">
        <v>270</v>
      </c>
      <c r="T500" s="621"/>
      <c r="U500" s="622"/>
      <c r="V500" s="622"/>
      <c r="W500" s="622"/>
      <c r="X500" s="622"/>
      <c r="Y500" s="622"/>
      <c r="Z500" s="622"/>
      <c r="AA500" s="622"/>
      <c r="AB500" s="622"/>
      <c r="AC500" s="622"/>
      <c r="AD500" s="622"/>
      <c r="AE500" s="622"/>
      <c r="AF500" s="622"/>
      <c r="AG500" s="622"/>
      <c r="AH500" s="622"/>
      <c r="AI500" s="622"/>
      <c r="AJ500" s="622"/>
      <c r="AK500" s="622"/>
      <c r="AL500" s="622"/>
      <c r="AM500" s="622"/>
      <c r="AN500" s="622"/>
      <c r="AO500" s="622"/>
      <c r="AP500" s="622"/>
      <c r="AQ500" s="622"/>
      <c r="AR500" s="622"/>
      <c r="AS500" s="622"/>
      <c r="AT500" s="622"/>
      <c r="AU500" s="622"/>
      <c r="AV500" s="622"/>
      <c r="AW500" s="622"/>
      <c r="AX500" s="622"/>
      <c r="AY500" s="622"/>
      <c r="AZ500" s="622"/>
      <c r="BA500" s="622"/>
      <c r="BB500" s="622"/>
      <c r="BC500" s="622"/>
      <c r="BD500" s="622"/>
      <c r="BE500" s="622"/>
      <c r="BF500" s="622"/>
      <c r="BG500" s="622"/>
      <c r="BH500" s="622"/>
      <c r="BI500" s="622"/>
      <c r="BJ500" s="622"/>
      <c r="BK500" s="622"/>
      <c r="BL500" s="622"/>
      <c r="BM500" s="622"/>
      <c r="BN500" s="622"/>
      <c r="BO500" s="622"/>
      <c r="BP500" s="622"/>
      <c r="BQ500" s="622"/>
      <c r="BR500" s="622"/>
      <c r="BS500" s="622"/>
      <c r="BT500" s="622"/>
      <c r="BU500" s="622"/>
      <c r="BV500" s="622"/>
      <c r="BW500" s="622"/>
      <c r="BX500" s="622"/>
      <c r="BY500" s="622"/>
      <c r="BZ500" s="622"/>
      <c r="CA500" s="622"/>
      <c r="CB500" s="622"/>
      <c r="CC500" s="622"/>
      <c r="CD500" s="622"/>
      <c r="CE500" s="622"/>
      <c r="CF500" s="622"/>
      <c r="CG500" s="622"/>
      <c r="CJ500" s="40" t="b">
        <f t="shared" si="745"/>
        <v>1</v>
      </c>
      <c r="CT500" s="185">
        <f t="shared" si="760"/>
        <v>1819.78</v>
      </c>
      <c r="CU500" s="40" t="b">
        <f t="shared" si="761"/>
        <v>1</v>
      </c>
    </row>
    <row r="501" spans="1:99" s="250" customFormat="1" x14ac:dyDescent="0.25">
      <c r="A501" s="178"/>
      <c r="B501" s="452" t="s">
        <v>10</v>
      </c>
      <c r="C501" s="452"/>
      <c r="D501" s="471"/>
      <c r="E501" s="471"/>
      <c r="F501" s="283"/>
      <c r="G501" s="471"/>
      <c r="H501" s="283"/>
      <c r="I501" s="472"/>
      <c r="J501" s="204"/>
      <c r="K501" s="287"/>
      <c r="L501" s="153"/>
      <c r="M501" s="153"/>
      <c r="N501" s="127"/>
      <c r="O501" s="283">
        <f t="shared" si="749"/>
        <v>0</v>
      </c>
      <c r="P501" s="157" t="e">
        <f t="shared" si="759"/>
        <v>#DIV/0!</v>
      </c>
      <c r="Q501" s="471">
        <f t="shared" si="767"/>
        <v>0</v>
      </c>
      <c r="R501" s="283">
        <f t="shared" si="768"/>
        <v>0</v>
      </c>
      <c r="S501" s="584"/>
      <c r="T501" s="621"/>
      <c r="U501" s="622"/>
      <c r="V501" s="622"/>
      <c r="W501" s="622"/>
      <c r="X501" s="622"/>
      <c r="Y501" s="622"/>
      <c r="Z501" s="622"/>
      <c r="AA501" s="622"/>
      <c r="AB501" s="622"/>
      <c r="AC501" s="622"/>
      <c r="AD501" s="622"/>
      <c r="AE501" s="622"/>
      <c r="AF501" s="622"/>
      <c r="AG501" s="622"/>
      <c r="AH501" s="622"/>
      <c r="AI501" s="622"/>
      <c r="AJ501" s="622"/>
      <c r="AK501" s="622"/>
      <c r="AL501" s="622"/>
      <c r="AM501" s="622"/>
      <c r="AN501" s="622"/>
      <c r="AO501" s="622"/>
      <c r="AP501" s="622"/>
      <c r="AQ501" s="622"/>
      <c r="AR501" s="622"/>
      <c r="AS501" s="622"/>
      <c r="AT501" s="622"/>
      <c r="AU501" s="622"/>
      <c r="AV501" s="622"/>
      <c r="AW501" s="622"/>
      <c r="AX501" s="622"/>
      <c r="AY501" s="622"/>
      <c r="AZ501" s="622"/>
      <c r="BA501" s="622"/>
      <c r="BB501" s="622"/>
      <c r="BC501" s="622"/>
      <c r="BD501" s="622"/>
      <c r="BE501" s="622"/>
      <c r="BF501" s="622"/>
      <c r="BG501" s="622"/>
      <c r="BH501" s="622"/>
      <c r="BI501" s="622"/>
      <c r="BJ501" s="622"/>
      <c r="BK501" s="622"/>
      <c r="BL501" s="622"/>
      <c r="BM501" s="622"/>
      <c r="BN501" s="622"/>
      <c r="BO501" s="622"/>
      <c r="BP501" s="622"/>
      <c r="BQ501" s="622"/>
      <c r="BR501" s="622"/>
      <c r="BS501" s="622"/>
      <c r="BT501" s="622"/>
      <c r="BU501" s="622"/>
      <c r="BV501" s="622"/>
      <c r="BW501" s="622"/>
      <c r="BX501" s="622"/>
      <c r="BY501" s="622"/>
      <c r="BZ501" s="622"/>
      <c r="CA501" s="622"/>
      <c r="CB501" s="622"/>
      <c r="CC501" s="622"/>
      <c r="CD501" s="622"/>
      <c r="CE501" s="622"/>
      <c r="CF501" s="622"/>
      <c r="CG501" s="622"/>
      <c r="CJ501" s="40" t="b">
        <f t="shared" si="745"/>
        <v>1</v>
      </c>
      <c r="CT501" s="185">
        <f t="shared" si="760"/>
        <v>0</v>
      </c>
      <c r="CU501" s="40" t="b">
        <f t="shared" si="761"/>
        <v>1</v>
      </c>
    </row>
    <row r="502" spans="1:99" s="250" customFormat="1" x14ac:dyDescent="0.25">
      <c r="A502" s="178"/>
      <c r="B502" s="452" t="s">
        <v>8</v>
      </c>
      <c r="C502" s="452"/>
      <c r="D502" s="471"/>
      <c r="E502" s="471"/>
      <c r="F502" s="471"/>
      <c r="G502" s="471"/>
      <c r="H502" s="471"/>
      <c r="I502" s="471"/>
      <c r="J502" s="204" t="e">
        <f t="shared" ref="J502:J503" si="770">I502/H502</f>
        <v>#DIV/0!</v>
      </c>
      <c r="K502" s="287"/>
      <c r="L502" s="157" t="e">
        <f t="shared" ref="L502" si="771">K502/H502</f>
        <v>#DIV/0!</v>
      </c>
      <c r="M502" s="157" t="e">
        <f t="shared" ref="M502" si="772">K502/I502</f>
        <v>#DIV/0!</v>
      </c>
      <c r="N502" s="471"/>
      <c r="O502" s="471">
        <f t="shared" si="749"/>
        <v>0</v>
      </c>
      <c r="P502" s="157" t="e">
        <f t="shared" si="759"/>
        <v>#DIV/0!</v>
      </c>
      <c r="Q502" s="471">
        <f t="shared" si="767"/>
        <v>0</v>
      </c>
      <c r="R502" s="471">
        <f t="shared" si="768"/>
        <v>0</v>
      </c>
      <c r="S502" s="584"/>
      <c r="T502" s="621"/>
      <c r="U502" s="622"/>
      <c r="V502" s="622"/>
      <c r="W502" s="622"/>
      <c r="X502" s="622"/>
      <c r="Y502" s="622"/>
      <c r="Z502" s="622"/>
      <c r="AA502" s="622"/>
      <c r="AB502" s="622"/>
      <c r="AC502" s="622"/>
      <c r="AD502" s="622"/>
      <c r="AE502" s="622"/>
      <c r="AF502" s="622"/>
      <c r="AG502" s="622"/>
      <c r="AH502" s="622"/>
      <c r="AI502" s="622"/>
      <c r="AJ502" s="622"/>
      <c r="AK502" s="622"/>
      <c r="AL502" s="622"/>
      <c r="AM502" s="622"/>
      <c r="AN502" s="622"/>
      <c r="AO502" s="622"/>
      <c r="AP502" s="622"/>
      <c r="AQ502" s="622"/>
      <c r="AR502" s="622"/>
      <c r="AS502" s="622"/>
      <c r="AT502" s="622"/>
      <c r="AU502" s="622"/>
      <c r="AV502" s="622"/>
      <c r="AW502" s="622"/>
      <c r="AX502" s="622"/>
      <c r="AY502" s="622"/>
      <c r="AZ502" s="622"/>
      <c r="BA502" s="622"/>
      <c r="BB502" s="622"/>
      <c r="BC502" s="622"/>
      <c r="BD502" s="622"/>
      <c r="BE502" s="622"/>
      <c r="BF502" s="622"/>
      <c r="BG502" s="622"/>
      <c r="BH502" s="622"/>
      <c r="BI502" s="622"/>
      <c r="BJ502" s="622"/>
      <c r="BK502" s="622"/>
      <c r="BL502" s="622"/>
      <c r="BM502" s="622"/>
      <c r="BN502" s="622"/>
      <c r="BO502" s="622"/>
      <c r="BP502" s="622"/>
      <c r="BQ502" s="622"/>
      <c r="BR502" s="622"/>
      <c r="BS502" s="622"/>
      <c r="BT502" s="622"/>
      <c r="BU502" s="622"/>
      <c r="BV502" s="622"/>
      <c r="BW502" s="622"/>
      <c r="BX502" s="622"/>
      <c r="BY502" s="622"/>
      <c r="BZ502" s="622"/>
      <c r="CA502" s="622"/>
      <c r="CB502" s="622"/>
      <c r="CC502" s="622"/>
      <c r="CD502" s="622"/>
      <c r="CE502" s="622"/>
      <c r="CF502" s="622"/>
      <c r="CG502" s="622"/>
      <c r="CJ502" s="40" t="b">
        <f t="shared" si="745"/>
        <v>1</v>
      </c>
      <c r="CT502" s="185">
        <f t="shared" si="760"/>
        <v>0</v>
      </c>
      <c r="CU502" s="40" t="b">
        <f t="shared" si="761"/>
        <v>1</v>
      </c>
    </row>
    <row r="503" spans="1:99" s="250" customFormat="1" x14ac:dyDescent="0.25">
      <c r="A503" s="178"/>
      <c r="B503" s="475" t="s">
        <v>20</v>
      </c>
      <c r="C503" s="475"/>
      <c r="D503" s="470"/>
      <c r="E503" s="470"/>
      <c r="F503" s="470"/>
      <c r="G503" s="470">
        <v>1819.78</v>
      </c>
      <c r="H503" s="470">
        <v>1819.78</v>
      </c>
      <c r="I503" s="294"/>
      <c r="J503" s="172">
        <f t="shared" si="770"/>
        <v>0</v>
      </c>
      <c r="K503" s="294">
        <f>I503</f>
        <v>0</v>
      </c>
      <c r="L503" s="153">
        <f t="shared" si="727"/>
        <v>0</v>
      </c>
      <c r="M503" s="157" t="e">
        <f>K503/I503</f>
        <v>#DIV/0!</v>
      </c>
      <c r="N503" s="470">
        <f>H503</f>
        <v>1819.78</v>
      </c>
      <c r="O503" s="480">
        <f t="shared" si="749"/>
        <v>0</v>
      </c>
      <c r="P503" s="153">
        <f t="shared" si="759"/>
        <v>1</v>
      </c>
      <c r="Q503" s="470">
        <f t="shared" si="767"/>
        <v>1819.78</v>
      </c>
      <c r="R503" s="470">
        <f t="shared" si="768"/>
        <v>0</v>
      </c>
      <c r="S503" s="584"/>
      <c r="T503" s="621"/>
      <c r="U503" s="622"/>
      <c r="V503" s="622"/>
      <c r="W503" s="622"/>
      <c r="X503" s="622"/>
      <c r="Y503" s="622"/>
      <c r="Z503" s="622"/>
      <c r="AA503" s="622"/>
      <c r="AB503" s="622"/>
      <c r="AC503" s="622"/>
      <c r="AD503" s="622"/>
      <c r="AE503" s="622"/>
      <c r="AF503" s="622"/>
      <c r="AG503" s="622"/>
      <c r="AH503" s="622"/>
      <c r="AI503" s="622"/>
      <c r="AJ503" s="622"/>
      <c r="AK503" s="622"/>
      <c r="AL503" s="622"/>
      <c r="AM503" s="622"/>
      <c r="AN503" s="622"/>
      <c r="AO503" s="622"/>
      <c r="AP503" s="622"/>
      <c r="AQ503" s="622"/>
      <c r="AR503" s="622"/>
      <c r="AS503" s="622"/>
      <c r="AT503" s="622"/>
      <c r="AU503" s="622"/>
      <c r="AV503" s="622"/>
      <c r="AW503" s="622"/>
      <c r="AX503" s="622"/>
      <c r="AY503" s="622"/>
      <c r="AZ503" s="622"/>
      <c r="BA503" s="622"/>
      <c r="BB503" s="622"/>
      <c r="BC503" s="622"/>
      <c r="BD503" s="622"/>
      <c r="BE503" s="622"/>
      <c r="BF503" s="622"/>
      <c r="BG503" s="622"/>
      <c r="BH503" s="622"/>
      <c r="BI503" s="622"/>
      <c r="BJ503" s="622"/>
      <c r="BK503" s="622"/>
      <c r="BL503" s="622"/>
      <c r="BM503" s="622"/>
      <c r="BN503" s="622"/>
      <c r="BO503" s="622"/>
      <c r="BP503" s="622"/>
      <c r="BQ503" s="622"/>
      <c r="BR503" s="622"/>
      <c r="BS503" s="622"/>
      <c r="BT503" s="622"/>
      <c r="BU503" s="622"/>
      <c r="BV503" s="622"/>
      <c r="BW503" s="622"/>
      <c r="BX503" s="622"/>
      <c r="BY503" s="622"/>
      <c r="BZ503" s="622"/>
      <c r="CA503" s="622"/>
      <c r="CB503" s="622"/>
      <c r="CC503" s="622"/>
      <c r="CD503" s="622"/>
      <c r="CE503" s="622"/>
      <c r="CF503" s="622"/>
      <c r="CG503" s="622"/>
      <c r="CJ503" s="40" t="b">
        <f t="shared" si="745"/>
        <v>1</v>
      </c>
      <c r="CT503" s="185">
        <f t="shared" si="760"/>
        <v>1819.78</v>
      </c>
      <c r="CU503" s="40" t="b">
        <f t="shared" si="761"/>
        <v>1</v>
      </c>
    </row>
    <row r="504" spans="1:99" s="250" customFormat="1" x14ac:dyDescent="0.25">
      <c r="A504" s="178"/>
      <c r="B504" s="452" t="s">
        <v>22</v>
      </c>
      <c r="C504" s="452"/>
      <c r="D504" s="471"/>
      <c r="E504" s="471"/>
      <c r="F504" s="283"/>
      <c r="G504" s="471"/>
      <c r="H504" s="283"/>
      <c r="I504" s="472"/>
      <c r="J504" s="204"/>
      <c r="K504" s="174"/>
      <c r="L504" s="157"/>
      <c r="M504" s="124"/>
      <c r="N504" s="127"/>
      <c r="O504" s="283">
        <f t="shared" si="749"/>
        <v>0</v>
      </c>
      <c r="P504" s="157" t="e">
        <f t="shared" si="759"/>
        <v>#DIV/0!</v>
      </c>
      <c r="Q504" s="471">
        <f t="shared" si="767"/>
        <v>0</v>
      </c>
      <c r="R504" s="283">
        <f t="shared" si="768"/>
        <v>0</v>
      </c>
      <c r="S504" s="584"/>
      <c r="T504" s="621"/>
      <c r="U504" s="622"/>
      <c r="V504" s="622"/>
      <c r="W504" s="622"/>
      <c r="X504" s="622"/>
      <c r="Y504" s="622"/>
      <c r="Z504" s="622"/>
      <c r="AA504" s="622"/>
      <c r="AB504" s="622"/>
      <c r="AC504" s="622"/>
      <c r="AD504" s="622"/>
      <c r="AE504" s="622"/>
      <c r="AF504" s="622"/>
      <c r="AG504" s="622"/>
      <c r="AH504" s="622"/>
      <c r="AI504" s="622"/>
      <c r="AJ504" s="622"/>
      <c r="AK504" s="622"/>
      <c r="AL504" s="622"/>
      <c r="AM504" s="622"/>
      <c r="AN504" s="622"/>
      <c r="AO504" s="622"/>
      <c r="AP504" s="622"/>
      <c r="AQ504" s="622"/>
      <c r="AR504" s="622"/>
      <c r="AS504" s="622"/>
      <c r="AT504" s="622"/>
      <c r="AU504" s="622"/>
      <c r="AV504" s="622"/>
      <c r="AW504" s="622"/>
      <c r="AX504" s="622"/>
      <c r="AY504" s="622"/>
      <c r="AZ504" s="622"/>
      <c r="BA504" s="622"/>
      <c r="BB504" s="622"/>
      <c r="BC504" s="622"/>
      <c r="BD504" s="622"/>
      <c r="BE504" s="622"/>
      <c r="BF504" s="622"/>
      <c r="BG504" s="622"/>
      <c r="BH504" s="622"/>
      <c r="BI504" s="622"/>
      <c r="BJ504" s="622"/>
      <c r="BK504" s="622"/>
      <c r="BL504" s="622"/>
      <c r="BM504" s="622"/>
      <c r="BN504" s="622"/>
      <c r="BO504" s="622"/>
      <c r="BP504" s="622"/>
      <c r="BQ504" s="622"/>
      <c r="BR504" s="622"/>
      <c r="BS504" s="622"/>
      <c r="BT504" s="622"/>
      <c r="BU504" s="622"/>
      <c r="BV504" s="622"/>
      <c r="BW504" s="622"/>
      <c r="BX504" s="622"/>
      <c r="BY504" s="622"/>
      <c r="BZ504" s="622"/>
      <c r="CA504" s="622"/>
      <c r="CB504" s="622"/>
      <c r="CC504" s="622"/>
      <c r="CD504" s="622"/>
      <c r="CE504" s="622"/>
      <c r="CF504" s="622"/>
      <c r="CG504" s="622"/>
      <c r="CJ504" s="40" t="b">
        <f t="shared" si="745"/>
        <v>1</v>
      </c>
      <c r="CT504" s="185">
        <f t="shared" si="760"/>
        <v>0</v>
      </c>
      <c r="CU504" s="40" t="b">
        <f t="shared" si="761"/>
        <v>1</v>
      </c>
    </row>
    <row r="505" spans="1:99" s="250" customFormat="1" x14ac:dyDescent="0.25">
      <c r="A505" s="179"/>
      <c r="B505" s="452" t="s">
        <v>11</v>
      </c>
      <c r="C505" s="452"/>
      <c r="D505" s="471"/>
      <c r="E505" s="471"/>
      <c r="F505" s="283"/>
      <c r="G505" s="471"/>
      <c r="H505" s="471"/>
      <c r="I505" s="472"/>
      <c r="J505" s="132"/>
      <c r="K505" s="127"/>
      <c r="L505" s="124"/>
      <c r="M505" s="124"/>
      <c r="N505" s="127"/>
      <c r="O505" s="471">
        <f t="shared" si="749"/>
        <v>0</v>
      </c>
      <c r="P505" s="124" t="e">
        <f t="shared" si="759"/>
        <v>#DIV/0!</v>
      </c>
      <c r="Q505" s="471">
        <f t="shared" si="767"/>
        <v>0</v>
      </c>
      <c r="R505" s="471">
        <f t="shared" si="768"/>
        <v>0</v>
      </c>
      <c r="S505" s="585"/>
      <c r="T505" s="621"/>
      <c r="U505" s="622"/>
      <c r="V505" s="622"/>
      <c r="W505" s="622"/>
      <c r="X505" s="622"/>
      <c r="Y505" s="622"/>
      <c r="Z505" s="622"/>
      <c r="AA505" s="622"/>
      <c r="AB505" s="622"/>
      <c r="AC505" s="622"/>
      <c r="AD505" s="622"/>
      <c r="AE505" s="622"/>
      <c r="AF505" s="622"/>
      <c r="AG505" s="622"/>
      <c r="AH505" s="622"/>
      <c r="AI505" s="622"/>
      <c r="AJ505" s="622"/>
      <c r="AK505" s="622"/>
      <c r="AL505" s="622"/>
      <c r="AM505" s="622"/>
      <c r="AN505" s="622"/>
      <c r="AO505" s="622"/>
      <c r="AP505" s="622"/>
      <c r="AQ505" s="622"/>
      <c r="AR505" s="622"/>
      <c r="AS505" s="622"/>
      <c r="AT505" s="622"/>
      <c r="AU505" s="622"/>
      <c r="AV505" s="622"/>
      <c r="AW505" s="622"/>
      <c r="AX505" s="622"/>
      <c r="AY505" s="622"/>
      <c r="AZ505" s="622"/>
      <c r="BA505" s="622"/>
      <c r="BB505" s="622"/>
      <c r="BC505" s="622"/>
      <c r="BD505" s="622"/>
      <c r="BE505" s="622"/>
      <c r="BF505" s="622"/>
      <c r="BG505" s="622"/>
      <c r="BH505" s="622"/>
      <c r="BI505" s="622"/>
      <c r="BJ505" s="622"/>
      <c r="BK505" s="622"/>
      <c r="BL505" s="622"/>
      <c r="BM505" s="622"/>
      <c r="BN505" s="622"/>
      <c r="BO505" s="622"/>
      <c r="BP505" s="622"/>
      <c r="BQ505" s="622"/>
      <c r="BR505" s="622"/>
      <c r="BS505" s="622"/>
      <c r="BT505" s="622"/>
      <c r="BU505" s="622"/>
      <c r="BV505" s="622"/>
      <c r="BW505" s="622"/>
      <c r="BX505" s="622"/>
      <c r="BY505" s="622"/>
      <c r="BZ505" s="622"/>
      <c r="CA505" s="622"/>
      <c r="CB505" s="622"/>
      <c r="CC505" s="622"/>
      <c r="CD505" s="622"/>
      <c r="CE505" s="622"/>
      <c r="CF505" s="622"/>
      <c r="CG505" s="622"/>
      <c r="CJ505" s="40" t="b">
        <f t="shared" si="745"/>
        <v>1</v>
      </c>
      <c r="CT505" s="185">
        <f t="shared" si="760"/>
        <v>0</v>
      </c>
      <c r="CU505" s="40" t="b">
        <f t="shared" si="761"/>
        <v>1</v>
      </c>
    </row>
    <row r="506" spans="1:99" s="39" customFormat="1" ht="46.5" x14ac:dyDescent="0.25">
      <c r="A506" s="176" t="s">
        <v>350</v>
      </c>
      <c r="B506" s="122" t="s">
        <v>79</v>
      </c>
      <c r="C506" s="158" t="s">
        <v>17</v>
      </c>
      <c r="D506" s="286">
        <f t="shared" ref="D506:I506" si="773">SUM(D507:D511)</f>
        <v>0</v>
      </c>
      <c r="E506" s="286">
        <f t="shared" si="773"/>
        <v>0</v>
      </c>
      <c r="F506" s="286">
        <f t="shared" si="773"/>
        <v>0</v>
      </c>
      <c r="G506" s="286">
        <f t="shared" si="773"/>
        <v>11520</v>
      </c>
      <c r="H506" s="286">
        <f t="shared" si="773"/>
        <v>11520</v>
      </c>
      <c r="I506" s="524">
        <f t="shared" si="773"/>
        <v>0</v>
      </c>
      <c r="J506" s="130">
        <f>I506/H506</f>
        <v>0</v>
      </c>
      <c r="K506" s="286">
        <f>SUM(K507:K511)</f>
        <v>0</v>
      </c>
      <c r="L506" s="123">
        <f t="shared" si="727"/>
        <v>0</v>
      </c>
      <c r="M506" s="177" t="e">
        <f t="shared" ref="M506:M533" si="774">K506/I506</f>
        <v>#DIV/0!</v>
      </c>
      <c r="N506" s="286">
        <f>SUM(N507:N511)</f>
        <v>11520</v>
      </c>
      <c r="O506" s="286">
        <f t="shared" si="749"/>
        <v>0</v>
      </c>
      <c r="P506" s="123">
        <f t="shared" si="759"/>
        <v>1</v>
      </c>
      <c r="Q506" s="286">
        <f t="shared" si="767"/>
        <v>11520</v>
      </c>
      <c r="R506" s="286">
        <f t="shared" si="768"/>
        <v>0</v>
      </c>
      <c r="S506" s="586" t="s">
        <v>271</v>
      </c>
      <c r="T506" s="590"/>
      <c r="U506" s="589"/>
      <c r="V506" s="589"/>
      <c r="W506" s="589"/>
      <c r="X506" s="589"/>
      <c r="Y506" s="589"/>
      <c r="Z506" s="589"/>
      <c r="AA506" s="589"/>
      <c r="AB506" s="589"/>
      <c r="AC506" s="589"/>
      <c r="AD506" s="589"/>
      <c r="AE506" s="589"/>
      <c r="AF506" s="589"/>
      <c r="AG506" s="589"/>
      <c r="AH506" s="589"/>
      <c r="AI506" s="589"/>
      <c r="AJ506" s="589"/>
      <c r="AK506" s="589"/>
      <c r="AL506" s="589"/>
      <c r="AM506" s="589"/>
      <c r="AN506" s="589"/>
      <c r="AO506" s="589"/>
      <c r="AP506" s="589"/>
      <c r="AQ506" s="589"/>
      <c r="AR506" s="589"/>
      <c r="AS506" s="589"/>
      <c r="AT506" s="589"/>
      <c r="AU506" s="589"/>
      <c r="AV506" s="589"/>
      <c r="AW506" s="589"/>
      <c r="AX506" s="589"/>
      <c r="AY506" s="589"/>
      <c r="AZ506" s="589"/>
      <c r="BA506" s="589"/>
      <c r="BB506" s="589"/>
      <c r="BC506" s="589"/>
      <c r="BD506" s="589"/>
      <c r="BE506" s="589"/>
      <c r="BF506" s="589"/>
      <c r="BG506" s="589"/>
      <c r="BH506" s="589"/>
      <c r="BI506" s="589"/>
      <c r="BJ506" s="589"/>
      <c r="BK506" s="589"/>
      <c r="BL506" s="589"/>
      <c r="BM506" s="589"/>
      <c r="BN506" s="589"/>
      <c r="BO506" s="589"/>
      <c r="BP506" s="589"/>
      <c r="BQ506" s="589"/>
      <c r="BR506" s="589"/>
      <c r="BS506" s="589"/>
      <c r="BT506" s="589"/>
      <c r="BU506" s="589"/>
      <c r="BV506" s="589"/>
      <c r="BW506" s="589"/>
      <c r="BX506" s="589"/>
      <c r="BY506" s="589"/>
      <c r="BZ506" s="589"/>
      <c r="CA506" s="589"/>
      <c r="CB506" s="589"/>
      <c r="CC506" s="589"/>
      <c r="CD506" s="589"/>
      <c r="CE506" s="589"/>
      <c r="CF506" s="589"/>
      <c r="CG506" s="589"/>
      <c r="CJ506" s="40" t="b">
        <f t="shared" si="745"/>
        <v>1</v>
      </c>
      <c r="CT506" s="185">
        <f t="shared" si="760"/>
        <v>11520</v>
      </c>
      <c r="CU506" s="40" t="b">
        <f t="shared" si="761"/>
        <v>1</v>
      </c>
    </row>
    <row r="507" spans="1:99" s="250" customFormat="1" ht="30.75" customHeight="1" x14ac:dyDescent="0.25">
      <c r="A507" s="178"/>
      <c r="B507" s="452" t="s">
        <v>10</v>
      </c>
      <c r="C507" s="452"/>
      <c r="D507" s="471"/>
      <c r="E507" s="471"/>
      <c r="F507" s="283"/>
      <c r="G507" s="471"/>
      <c r="H507" s="283"/>
      <c r="I507" s="472"/>
      <c r="J507" s="132"/>
      <c r="K507" s="471"/>
      <c r="L507" s="124"/>
      <c r="M507" s="157"/>
      <c r="N507" s="471"/>
      <c r="O507" s="283">
        <f t="shared" si="749"/>
        <v>0</v>
      </c>
      <c r="P507" s="124" t="e">
        <f t="shared" si="759"/>
        <v>#DIV/0!</v>
      </c>
      <c r="Q507" s="471">
        <f t="shared" si="767"/>
        <v>0</v>
      </c>
      <c r="R507" s="283">
        <f t="shared" si="768"/>
        <v>0</v>
      </c>
      <c r="S507" s="587"/>
      <c r="T507" s="590"/>
      <c r="U507" s="589"/>
      <c r="V507" s="589"/>
      <c r="W507" s="589"/>
      <c r="X507" s="589"/>
      <c r="Y507" s="589"/>
      <c r="Z507" s="589"/>
      <c r="AA507" s="589"/>
      <c r="AB507" s="589"/>
      <c r="AC507" s="589"/>
      <c r="AD507" s="589"/>
      <c r="AE507" s="589"/>
      <c r="AF507" s="589"/>
      <c r="AG507" s="589"/>
      <c r="AH507" s="589"/>
      <c r="AI507" s="589"/>
      <c r="AJ507" s="589"/>
      <c r="AK507" s="589"/>
      <c r="AL507" s="589"/>
      <c r="AM507" s="589"/>
      <c r="AN507" s="589"/>
      <c r="AO507" s="589"/>
      <c r="AP507" s="589"/>
      <c r="AQ507" s="589"/>
      <c r="AR507" s="589"/>
      <c r="AS507" s="589"/>
      <c r="AT507" s="589"/>
      <c r="AU507" s="589"/>
      <c r="AV507" s="589"/>
      <c r="AW507" s="589"/>
      <c r="AX507" s="589"/>
      <c r="AY507" s="589"/>
      <c r="AZ507" s="589"/>
      <c r="BA507" s="589"/>
      <c r="BB507" s="589"/>
      <c r="BC507" s="589"/>
      <c r="BD507" s="589"/>
      <c r="BE507" s="589"/>
      <c r="BF507" s="589"/>
      <c r="BG507" s="589"/>
      <c r="BH507" s="589"/>
      <c r="BI507" s="589"/>
      <c r="BJ507" s="589"/>
      <c r="BK507" s="589"/>
      <c r="BL507" s="589"/>
      <c r="BM507" s="589"/>
      <c r="BN507" s="589"/>
      <c r="BO507" s="589"/>
      <c r="BP507" s="589"/>
      <c r="BQ507" s="589"/>
      <c r="BR507" s="589"/>
      <c r="BS507" s="589"/>
      <c r="BT507" s="589"/>
      <c r="BU507" s="589"/>
      <c r="BV507" s="589"/>
      <c r="BW507" s="589"/>
      <c r="BX507" s="589"/>
      <c r="BY507" s="589"/>
      <c r="BZ507" s="589"/>
      <c r="CA507" s="589"/>
      <c r="CB507" s="589"/>
      <c r="CC507" s="589"/>
      <c r="CD507" s="589"/>
      <c r="CE507" s="589"/>
      <c r="CF507" s="589"/>
      <c r="CG507" s="589"/>
      <c r="CJ507" s="40" t="b">
        <f t="shared" si="745"/>
        <v>1</v>
      </c>
      <c r="CT507" s="185">
        <f t="shared" si="760"/>
        <v>0</v>
      </c>
      <c r="CU507" s="40" t="b">
        <f t="shared" si="761"/>
        <v>1</v>
      </c>
    </row>
    <row r="508" spans="1:99" s="250" customFormat="1" ht="30.75" customHeight="1" x14ac:dyDescent="0.25">
      <c r="A508" s="178"/>
      <c r="B508" s="452" t="s">
        <v>8</v>
      </c>
      <c r="C508" s="452"/>
      <c r="D508" s="471"/>
      <c r="E508" s="471"/>
      <c r="F508" s="471"/>
      <c r="G508" s="471"/>
      <c r="H508" s="471"/>
      <c r="I508" s="472"/>
      <c r="J508" s="132"/>
      <c r="K508" s="471"/>
      <c r="L508" s="124"/>
      <c r="M508" s="157"/>
      <c r="N508" s="471"/>
      <c r="O508" s="471">
        <f t="shared" si="749"/>
        <v>0</v>
      </c>
      <c r="P508" s="124" t="e">
        <f t="shared" si="759"/>
        <v>#DIV/0!</v>
      </c>
      <c r="Q508" s="471">
        <f t="shared" si="767"/>
        <v>0</v>
      </c>
      <c r="R508" s="471">
        <f t="shared" si="768"/>
        <v>0</v>
      </c>
      <c r="S508" s="587"/>
      <c r="T508" s="590"/>
      <c r="U508" s="589"/>
      <c r="V508" s="589"/>
      <c r="W508" s="589"/>
      <c r="X508" s="589"/>
      <c r="Y508" s="589"/>
      <c r="Z508" s="589"/>
      <c r="AA508" s="589"/>
      <c r="AB508" s="589"/>
      <c r="AC508" s="589"/>
      <c r="AD508" s="589"/>
      <c r="AE508" s="589"/>
      <c r="AF508" s="589"/>
      <c r="AG508" s="589"/>
      <c r="AH508" s="589"/>
      <c r="AI508" s="589"/>
      <c r="AJ508" s="589"/>
      <c r="AK508" s="589"/>
      <c r="AL508" s="589"/>
      <c r="AM508" s="589"/>
      <c r="AN508" s="589"/>
      <c r="AO508" s="589"/>
      <c r="AP508" s="589"/>
      <c r="AQ508" s="589"/>
      <c r="AR508" s="589"/>
      <c r="AS508" s="589"/>
      <c r="AT508" s="589"/>
      <c r="AU508" s="589"/>
      <c r="AV508" s="589"/>
      <c r="AW508" s="589"/>
      <c r="AX508" s="589"/>
      <c r="AY508" s="589"/>
      <c r="AZ508" s="589"/>
      <c r="BA508" s="589"/>
      <c r="BB508" s="589"/>
      <c r="BC508" s="589"/>
      <c r="BD508" s="589"/>
      <c r="BE508" s="589"/>
      <c r="BF508" s="589"/>
      <c r="BG508" s="589"/>
      <c r="BH508" s="589"/>
      <c r="BI508" s="589"/>
      <c r="BJ508" s="589"/>
      <c r="BK508" s="589"/>
      <c r="BL508" s="589"/>
      <c r="BM508" s="589"/>
      <c r="BN508" s="589"/>
      <c r="BO508" s="589"/>
      <c r="BP508" s="589"/>
      <c r="BQ508" s="589"/>
      <c r="BR508" s="589"/>
      <c r="BS508" s="589"/>
      <c r="BT508" s="589"/>
      <c r="BU508" s="589"/>
      <c r="BV508" s="589"/>
      <c r="BW508" s="589"/>
      <c r="BX508" s="589"/>
      <c r="BY508" s="589"/>
      <c r="BZ508" s="589"/>
      <c r="CA508" s="589"/>
      <c r="CB508" s="589"/>
      <c r="CC508" s="589"/>
      <c r="CD508" s="589"/>
      <c r="CE508" s="589"/>
      <c r="CF508" s="589"/>
      <c r="CG508" s="589"/>
      <c r="CJ508" s="40" t="b">
        <f t="shared" si="745"/>
        <v>1</v>
      </c>
      <c r="CT508" s="185">
        <f t="shared" si="760"/>
        <v>0</v>
      </c>
      <c r="CU508" s="40" t="b">
        <f t="shared" si="761"/>
        <v>1</v>
      </c>
    </row>
    <row r="509" spans="1:99" s="250" customFormat="1" ht="30.75" customHeight="1" x14ac:dyDescent="0.25">
      <c r="A509" s="178"/>
      <c r="B509" s="475" t="s">
        <v>20</v>
      </c>
      <c r="C509" s="475"/>
      <c r="D509" s="470"/>
      <c r="E509" s="470"/>
      <c r="F509" s="470"/>
      <c r="G509" s="470"/>
      <c r="H509" s="470"/>
      <c r="I509" s="473"/>
      <c r="J509" s="132"/>
      <c r="K509" s="470"/>
      <c r="L509" s="124"/>
      <c r="M509" s="157"/>
      <c r="N509" s="470"/>
      <c r="O509" s="470">
        <f t="shared" si="749"/>
        <v>0</v>
      </c>
      <c r="P509" s="124" t="e">
        <f t="shared" si="759"/>
        <v>#DIV/0!</v>
      </c>
      <c r="Q509" s="470">
        <f t="shared" si="767"/>
        <v>0</v>
      </c>
      <c r="R509" s="470">
        <f t="shared" si="768"/>
        <v>0</v>
      </c>
      <c r="S509" s="587"/>
      <c r="T509" s="590"/>
      <c r="U509" s="589"/>
      <c r="V509" s="589"/>
      <c r="W509" s="589"/>
      <c r="X509" s="589"/>
      <c r="Y509" s="589"/>
      <c r="Z509" s="589"/>
      <c r="AA509" s="589"/>
      <c r="AB509" s="589"/>
      <c r="AC509" s="589"/>
      <c r="AD509" s="589"/>
      <c r="AE509" s="589"/>
      <c r="AF509" s="589"/>
      <c r="AG509" s="589"/>
      <c r="AH509" s="589"/>
      <c r="AI509" s="589"/>
      <c r="AJ509" s="589"/>
      <c r="AK509" s="589"/>
      <c r="AL509" s="589"/>
      <c r="AM509" s="589"/>
      <c r="AN509" s="589"/>
      <c r="AO509" s="589"/>
      <c r="AP509" s="589"/>
      <c r="AQ509" s="589"/>
      <c r="AR509" s="589"/>
      <c r="AS509" s="589"/>
      <c r="AT509" s="589"/>
      <c r="AU509" s="589"/>
      <c r="AV509" s="589"/>
      <c r="AW509" s="589"/>
      <c r="AX509" s="589"/>
      <c r="AY509" s="589"/>
      <c r="AZ509" s="589"/>
      <c r="BA509" s="589"/>
      <c r="BB509" s="589"/>
      <c r="BC509" s="589"/>
      <c r="BD509" s="589"/>
      <c r="BE509" s="589"/>
      <c r="BF509" s="589"/>
      <c r="BG509" s="589"/>
      <c r="BH509" s="589"/>
      <c r="BI509" s="589"/>
      <c r="BJ509" s="589"/>
      <c r="BK509" s="589"/>
      <c r="BL509" s="589"/>
      <c r="BM509" s="589"/>
      <c r="BN509" s="589"/>
      <c r="BO509" s="589"/>
      <c r="BP509" s="589"/>
      <c r="BQ509" s="589"/>
      <c r="BR509" s="589"/>
      <c r="BS509" s="589"/>
      <c r="BT509" s="589"/>
      <c r="BU509" s="589"/>
      <c r="BV509" s="589"/>
      <c r="BW509" s="589"/>
      <c r="BX509" s="589"/>
      <c r="BY509" s="589"/>
      <c r="BZ509" s="589"/>
      <c r="CA509" s="589"/>
      <c r="CB509" s="589"/>
      <c r="CC509" s="589"/>
      <c r="CD509" s="589"/>
      <c r="CE509" s="589"/>
      <c r="CF509" s="589"/>
      <c r="CG509" s="589"/>
      <c r="CJ509" s="40" t="b">
        <f t="shared" si="745"/>
        <v>1</v>
      </c>
      <c r="CT509" s="185">
        <f t="shared" si="760"/>
        <v>0</v>
      </c>
      <c r="CU509" s="40" t="b">
        <f t="shared" si="761"/>
        <v>1</v>
      </c>
    </row>
    <row r="510" spans="1:99" s="250" customFormat="1" ht="30.75" customHeight="1" x14ac:dyDescent="0.25">
      <c r="A510" s="178"/>
      <c r="B510" s="452" t="s">
        <v>22</v>
      </c>
      <c r="C510" s="452"/>
      <c r="D510" s="471"/>
      <c r="E510" s="471"/>
      <c r="F510" s="283"/>
      <c r="G510" s="471"/>
      <c r="H510" s="283"/>
      <c r="I510" s="472"/>
      <c r="J510" s="132"/>
      <c r="K510" s="471"/>
      <c r="L510" s="124"/>
      <c r="M510" s="157"/>
      <c r="N510" s="471"/>
      <c r="O510" s="283">
        <f t="shared" si="749"/>
        <v>0</v>
      </c>
      <c r="P510" s="124" t="e">
        <f t="shared" si="759"/>
        <v>#DIV/0!</v>
      </c>
      <c r="Q510" s="471">
        <f t="shared" si="767"/>
        <v>0</v>
      </c>
      <c r="R510" s="283">
        <f t="shared" si="768"/>
        <v>0</v>
      </c>
      <c r="S510" s="587"/>
      <c r="T510" s="590"/>
      <c r="U510" s="589"/>
      <c r="V510" s="589"/>
      <c r="W510" s="589"/>
      <c r="X510" s="589"/>
      <c r="Y510" s="589"/>
      <c r="Z510" s="589"/>
      <c r="AA510" s="589"/>
      <c r="AB510" s="589"/>
      <c r="AC510" s="589"/>
      <c r="AD510" s="589"/>
      <c r="AE510" s="589"/>
      <c r="AF510" s="589"/>
      <c r="AG510" s="589"/>
      <c r="AH510" s="589"/>
      <c r="AI510" s="589"/>
      <c r="AJ510" s="589"/>
      <c r="AK510" s="589"/>
      <c r="AL510" s="589"/>
      <c r="AM510" s="589"/>
      <c r="AN510" s="589"/>
      <c r="AO510" s="589"/>
      <c r="AP510" s="589"/>
      <c r="AQ510" s="589"/>
      <c r="AR510" s="589"/>
      <c r="AS510" s="589"/>
      <c r="AT510" s="589"/>
      <c r="AU510" s="589"/>
      <c r="AV510" s="589"/>
      <c r="AW510" s="589"/>
      <c r="AX510" s="589"/>
      <c r="AY510" s="589"/>
      <c r="AZ510" s="589"/>
      <c r="BA510" s="589"/>
      <c r="BB510" s="589"/>
      <c r="BC510" s="589"/>
      <c r="BD510" s="589"/>
      <c r="BE510" s="589"/>
      <c r="BF510" s="589"/>
      <c r="BG510" s="589"/>
      <c r="BH510" s="589"/>
      <c r="BI510" s="589"/>
      <c r="BJ510" s="589"/>
      <c r="BK510" s="589"/>
      <c r="BL510" s="589"/>
      <c r="BM510" s="589"/>
      <c r="BN510" s="589"/>
      <c r="BO510" s="589"/>
      <c r="BP510" s="589"/>
      <c r="BQ510" s="589"/>
      <c r="BR510" s="589"/>
      <c r="BS510" s="589"/>
      <c r="BT510" s="589"/>
      <c r="BU510" s="589"/>
      <c r="BV510" s="589"/>
      <c r="BW510" s="589"/>
      <c r="BX510" s="589"/>
      <c r="BY510" s="589"/>
      <c r="BZ510" s="589"/>
      <c r="CA510" s="589"/>
      <c r="CB510" s="589"/>
      <c r="CC510" s="589"/>
      <c r="CD510" s="589"/>
      <c r="CE510" s="589"/>
      <c r="CF510" s="589"/>
      <c r="CG510" s="589"/>
      <c r="CJ510" s="40" t="b">
        <f t="shared" si="745"/>
        <v>1</v>
      </c>
      <c r="CT510" s="185">
        <f t="shared" si="760"/>
        <v>0</v>
      </c>
      <c r="CU510" s="40" t="b">
        <f t="shared" si="761"/>
        <v>1</v>
      </c>
    </row>
    <row r="511" spans="1:99" s="250" customFormat="1" ht="30.75" customHeight="1" x14ac:dyDescent="0.25">
      <c r="A511" s="179"/>
      <c r="B511" s="452" t="s">
        <v>11</v>
      </c>
      <c r="C511" s="452"/>
      <c r="D511" s="471"/>
      <c r="E511" s="471"/>
      <c r="F511" s="283"/>
      <c r="G511" s="471">
        <v>11520</v>
      </c>
      <c r="H511" s="471">
        <v>11520</v>
      </c>
      <c r="I511" s="471"/>
      <c r="J511" s="133">
        <f>I511/H511</f>
        <v>0</v>
      </c>
      <c r="K511" s="471">
        <f>I511</f>
        <v>0</v>
      </c>
      <c r="L511" s="125">
        <f t="shared" si="727"/>
        <v>0</v>
      </c>
      <c r="M511" s="157" t="e">
        <f t="shared" si="774"/>
        <v>#DIV/0!</v>
      </c>
      <c r="N511" s="471">
        <f>H511</f>
        <v>11520</v>
      </c>
      <c r="O511" s="471">
        <f t="shared" si="749"/>
        <v>0</v>
      </c>
      <c r="P511" s="125">
        <f t="shared" si="759"/>
        <v>1</v>
      </c>
      <c r="Q511" s="471">
        <f t="shared" si="767"/>
        <v>11520</v>
      </c>
      <c r="R511" s="471">
        <f t="shared" si="768"/>
        <v>0</v>
      </c>
      <c r="S511" s="588"/>
      <c r="T511" s="590"/>
      <c r="U511" s="589"/>
      <c r="V511" s="589"/>
      <c r="W511" s="589"/>
      <c r="X511" s="589"/>
      <c r="Y511" s="589"/>
      <c r="Z511" s="589"/>
      <c r="AA511" s="589"/>
      <c r="AB511" s="589"/>
      <c r="AC511" s="589"/>
      <c r="AD511" s="589"/>
      <c r="AE511" s="589"/>
      <c r="AF511" s="589"/>
      <c r="AG511" s="589"/>
      <c r="AH511" s="589"/>
      <c r="AI511" s="589"/>
      <c r="AJ511" s="589"/>
      <c r="AK511" s="589"/>
      <c r="AL511" s="589"/>
      <c r="AM511" s="589"/>
      <c r="AN511" s="589"/>
      <c r="AO511" s="589"/>
      <c r="AP511" s="589"/>
      <c r="AQ511" s="589"/>
      <c r="AR511" s="589"/>
      <c r="AS511" s="589"/>
      <c r="AT511" s="589"/>
      <c r="AU511" s="589"/>
      <c r="AV511" s="589"/>
      <c r="AW511" s="589"/>
      <c r="AX511" s="589"/>
      <c r="AY511" s="589"/>
      <c r="AZ511" s="589"/>
      <c r="BA511" s="589"/>
      <c r="BB511" s="589"/>
      <c r="BC511" s="589"/>
      <c r="BD511" s="589"/>
      <c r="BE511" s="589"/>
      <c r="BF511" s="589"/>
      <c r="BG511" s="589"/>
      <c r="BH511" s="589"/>
      <c r="BI511" s="589"/>
      <c r="BJ511" s="589"/>
      <c r="BK511" s="589"/>
      <c r="BL511" s="589"/>
      <c r="BM511" s="589"/>
      <c r="BN511" s="589"/>
      <c r="BO511" s="589"/>
      <c r="BP511" s="589"/>
      <c r="BQ511" s="589"/>
      <c r="BR511" s="589"/>
      <c r="BS511" s="589"/>
      <c r="BT511" s="589"/>
      <c r="BU511" s="589"/>
      <c r="BV511" s="589"/>
      <c r="BW511" s="589"/>
      <c r="BX511" s="589"/>
      <c r="BY511" s="589"/>
      <c r="BZ511" s="589"/>
      <c r="CA511" s="589"/>
      <c r="CB511" s="589"/>
      <c r="CC511" s="589"/>
      <c r="CD511" s="589"/>
      <c r="CE511" s="589"/>
      <c r="CF511" s="589"/>
      <c r="CG511" s="589"/>
      <c r="CJ511" s="40" t="b">
        <f t="shared" si="745"/>
        <v>1</v>
      </c>
      <c r="CT511" s="185">
        <f t="shared" si="760"/>
        <v>11520</v>
      </c>
      <c r="CU511" s="40" t="b">
        <f t="shared" si="761"/>
        <v>1</v>
      </c>
    </row>
    <row r="512" spans="1:99" s="39" customFormat="1" ht="46.5" x14ac:dyDescent="0.25">
      <c r="A512" s="176" t="s">
        <v>226</v>
      </c>
      <c r="B512" s="122" t="s">
        <v>215</v>
      </c>
      <c r="C512" s="158" t="s">
        <v>17</v>
      </c>
      <c r="D512" s="286">
        <f t="shared" ref="D512:I512" si="775">SUM(D513:D517)</f>
        <v>0</v>
      </c>
      <c r="E512" s="286">
        <f t="shared" si="775"/>
        <v>0</v>
      </c>
      <c r="F512" s="286">
        <f t="shared" si="775"/>
        <v>0</v>
      </c>
      <c r="G512" s="286">
        <f t="shared" si="775"/>
        <v>2452</v>
      </c>
      <c r="H512" s="286">
        <f t="shared" si="775"/>
        <v>2452</v>
      </c>
      <c r="I512" s="524">
        <f t="shared" si="775"/>
        <v>0</v>
      </c>
      <c r="J512" s="130">
        <f>I512/H512</f>
        <v>0</v>
      </c>
      <c r="K512" s="286">
        <f>SUM(K513:K517)</f>
        <v>0</v>
      </c>
      <c r="L512" s="123">
        <f t="shared" si="727"/>
        <v>0</v>
      </c>
      <c r="M512" s="363" t="e">
        <f t="shared" si="774"/>
        <v>#DIV/0!</v>
      </c>
      <c r="N512" s="286">
        <f>SUM(N513:N517)</f>
        <v>2452</v>
      </c>
      <c r="O512" s="286">
        <f t="shared" si="749"/>
        <v>0</v>
      </c>
      <c r="P512" s="123">
        <f t="shared" si="759"/>
        <v>1</v>
      </c>
      <c r="Q512" s="286">
        <f t="shared" si="767"/>
        <v>2452</v>
      </c>
      <c r="R512" s="286">
        <f t="shared" si="768"/>
        <v>0</v>
      </c>
      <c r="S512" s="583" t="s">
        <v>272</v>
      </c>
      <c r="T512" s="38" t="b">
        <f t="shared" ref="T512:T517" si="776">H524-K524=Q524</f>
        <v>1</v>
      </c>
      <c r="CJ512" s="40" t="b">
        <f t="shared" si="745"/>
        <v>1</v>
      </c>
      <c r="CT512" s="185">
        <f t="shared" si="760"/>
        <v>2452</v>
      </c>
      <c r="CU512" s="40" t="b">
        <f t="shared" si="761"/>
        <v>1</v>
      </c>
    </row>
    <row r="513" spans="1:99" s="250" customFormat="1" ht="30.75" customHeight="1" x14ac:dyDescent="0.25">
      <c r="A513" s="178"/>
      <c r="B513" s="452" t="s">
        <v>10</v>
      </c>
      <c r="C513" s="452"/>
      <c r="D513" s="471"/>
      <c r="E513" s="471"/>
      <c r="F513" s="283"/>
      <c r="G513" s="471"/>
      <c r="H513" s="283"/>
      <c r="I513" s="472"/>
      <c r="J513" s="132"/>
      <c r="K513" s="471"/>
      <c r="L513" s="124"/>
      <c r="M513" s="124"/>
      <c r="N513" s="471"/>
      <c r="O513" s="283">
        <f t="shared" si="749"/>
        <v>0</v>
      </c>
      <c r="P513" s="124" t="e">
        <f t="shared" si="759"/>
        <v>#DIV/0!</v>
      </c>
      <c r="Q513" s="471">
        <f t="shared" si="767"/>
        <v>0</v>
      </c>
      <c r="R513" s="283">
        <f t="shared" si="768"/>
        <v>0</v>
      </c>
      <c r="S513" s="587"/>
      <c r="T513" s="40" t="b">
        <f t="shared" si="776"/>
        <v>1</v>
      </c>
      <c r="CJ513" s="40" t="b">
        <f t="shared" si="745"/>
        <v>1</v>
      </c>
      <c r="CT513" s="185">
        <f t="shared" si="760"/>
        <v>0</v>
      </c>
      <c r="CU513" s="40" t="b">
        <f t="shared" si="761"/>
        <v>1</v>
      </c>
    </row>
    <row r="514" spans="1:99" s="250" customFormat="1" ht="30.75" customHeight="1" x14ac:dyDescent="0.25">
      <c r="A514" s="178"/>
      <c r="B514" s="452" t="s">
        <v>8</v>
      </c>
      <c r="C514" s="452"/>
      <c r="D514" s="471"/>
      <c r="E514" s="471"/>
      <c r="F514" s="471"/>
      <c r="G514" s="471"/>
      <c r="H514" s="471"/>
      <c r="I514" s="472"/>
      <c r="J514" s="132"/>
      <c r="K514" s="471"/>
      <c r="L514" s="124"/>
      <c r="M514" s="124"/>
      <c r="N514" s="471"/>
      <c r="O514" s="471">
        <f t="shared" si="749"/>
        <v>0</v>
      </c>
      <c r="P514" s="124" t="e">
        <f t="shared" si="759"/>
        <v>#DIV/0!</v>
      </c>
      <c r="Q514" s="471">
        <f t="shared" si="767"/>
        <v>0</v>
      </c>
      <c r="R514" s="471">
        <f t="shared" si="768"/>
        <v>0</v>
      </c>
      <c r="S514" s="587"/>
      <c r="T514" s="40" t="b">
        <f t="shared" si="776"/>
        <v>1</v>
      </c>
      <c r="CJ514" s="40" t="b">
        <f t="shared" si="745"/>
        <v>1</v>
      </c>
      <c r="CT514" s="185">
        <f t="shared" si="760"/>
        <v>0</v>
      </c>
      <c r="CU514" s="40" t="b">
        <f t="shared" si="761"/>
        <v>1</v>
      </c>
    </row>
    <row r="515" spans="1:99" s="250" customFormat="1" ht="30.75" customHeight="1" x14ac:dyDescent="0.25">
      <c r="A515" s="178"/>
      <c r="B515" s="475" t="s">
        <v>20</v>
      </c>
      <c r="C515" s="475"/>
      <c r="D515" s="470"/>
      <c r="E515" s="470"/>
      <c r="F515" s="470"/>
      <c r="G515" s="470"/>
      <c r="H515" s="470"/>
      <c r="I515" s="473"/>
      <c r="J515" s="132"/>
      <c r="K515" s="470"/>
      <c r="L515" s="124"/>
      <c r="M515" s="124"/>
      <c r="N515" s="470"/>
      <c r="O515" s="470">
        <f t="shared" si="749"/>
        <v>0</v>
      </c>
      <c r="P515" s="124" t="e">
        <f t="shared" si="759"/>
        <v>#DIV/0!</v>
      </c>
      <c r="Q515" s="470">
        <f t="shared" si="767"/>
        <v>0</v>
      </c>
      <c r="R515" s="470">
        <f t="shared" si="768"/>
        <v>0</v>
      </c>
      <c r="S515" s="587"/>
      <c r="T515" s="40" t="b">
        <f t="shared" si="776"/>
        <v>1</v>
      </c>
      <c r="CJ515" s="40" t="b">
        <f t="shared" si="745"/>
        <v>1</v>
      </c>
      <c r="CT515" s="185">
        <f t="shared" si="760"/>
        <v>0</v>
      </c>
      <c r="CU515" s="40" t="b">
        <f t="shared" si="761"/>
        <v>1</v>
      </c>
    </row>
    <row r="516" spans="1:99" s="250" customFormat="1" ht="30.75" customHeight="1" x14ac:dyDescent="0.25">
      <c r="A516" s="178"/>
      <c r="B516" s="452" t="s">
        <v>22</v>
      </c>
      <c r="C516" s="452"/>
      <c r="D516" s="471"/>
      <c r="E516" s="471"/>
      <c r="F516" s="283"/>
      <c r="G516" s="471"/>
      <c r="H516" s="283"/>
      <c r="I516" s="472"/>
      <c r="J516" s="132"/>
      <c r="K516" s="471"/>
      <c r="L516" s="124"/>
      <c r="M516" s="124"/>
      <c r="N516" s="471"/>
      <c r="O516" s="283">
        <f t="shared" si="749"/>
        <v>0</v>
      </c>
      <c r="P516" s="124" t="e">
        <f t="shared" si="759"/>
        <v>#DIV/0!</v>
      </c>
      <c r="Q516" s="471">
        <f t="shared" si="767"/>
        <v>0</v>
      </c>
      <c r="R516" s="283">
        <f t="shared" si="768"/>
        <v>0</v>
      </c>
      <c r="S516" s="587"/>
      <c r="T516" s="40" t="b">
        <f t="shared" si="776"/>
        <v>1</v>
      </c>
      <c r="CJ516" s="40" t="b">
        <f t="shared" si="745"/>
        <v>1</v>
      </c>
      <c r="CT516" s="185">
        <f t="shared" si="760"/>
        <v>0</v>
      </c>
      <c r="CU516" s="40" t="b">
        <f t="shared" si="761"/>
        <v>1</v>
      </c>
    </row>
    <row r="517" spans="1:99" s="250" customFormat="1" ht="30.75" customHeight="1" x14ac:dyDescent="0.25">
      <c r="A517" s="179"/>
      <c r="B517" s="452" t="s">
        <v>11</v>
      </c>
      <c r="C517" s="452"/>
      <c r="D517" s="471"/>
      <c r="E517" s="471"/>
      <c r="F517" s="283"/>
      <c r="G517" s="471">
        <v>2452</v>
      </c>
      <c r="H517" s="471">
        <v>2452</v>
      </c>
      <c r="I517" s="471"/>
      <c r="J517" s="133">
        <f>I517/H517</f>
        <v>0</v>
      </c>
      <c r="K517" s="287">
        <f>I517</f>
        <v>0</v>
      </c>
      <c r="L517" s="125">
        <f t="shared" ref="L517:L533" si="777">K517/H517</f>
        <v>0</v>
      </c>
      <c r="M517" s="124" t="e">
        <f t="shared" si="774"/>
        <v>#DIV/0!</v>
      </c>
      <c r="N517" s="471">
        <f>H517</f>
        <v>2452</v>
      </c>
      <c r="O517" s="471">
        <f t="shared" si="749"/>
        <v>0</v>
      </c>
      <c r="P517" s="125">
        <f t="shared" si="759"/>
        <v>1</v>
      </c>
      <c r="Q517" s="471">
        <f t="shared" si="767"/>
        <v>2452</v>
      </c>
      <c r="R517" s="471">
        <f t="shared" si="768"/>
        <v>0</v>
      </c>
      <c r="S517" s="588"/>
      <c r="T517" s="40" t="b">
        <f t="shared" si="776"/>
        <v>1</v>
      </c>
      <c r="CJ517" s="40" t="b">
        <f t="shared" si="745"/>
        <v>1</v>
      </c>
      <c r="CT517" s="185">
        <f t="shared" si="760"/>
        <v>2452</v>
      </c>
      <c r="CU517" s="40" t="b">
        <f t="shared" si="761"/>
        <v>1</v>
      </c>
    </row>
    <row r="518" spans="1:99" s="43" customFormat="1" ht="69.75" x14ac:dyDescent="0.25">
      <c r="A518" s="176" t="s">
        <v>351</v>
      </c>
      <c r="B518" s="122" t="s">
        <v>80</v>
      </c>
      <c r="C518" s="158" t="s">
        <v>17</v>
      </c>
      <c r="D518" s="286">
        <f t="shared" ref="D518:I518" si="778">SUM(D519:D523)</f>
        <v>0</v>
      </c>
      <c r="E518" s="286">
        <f t="shared" si="778"/>
        <v>0</v>
      </c>
      <c r="F518" s="286">
        <f t="shared" si="778"/>
        <v>0</v>
      </c>
      <c r="G518" s="286">
        <f t="shared" si="778"/>
        <v>41132</v>
      </c>
      <c r="H518" s="286">
        <f t="shared" si="778"/>
        <v>41132</v>
      </c>
      <c r="I518" s="286">
        <f t="shared" si="778"/>
        <v>0</v>
      </c>
      <c r="J518" s="130">
        <f>I518/H518</f>
        <v>0</v>
      </c>
      <c r="K518" s="286">
        <f>SUM(K519:K523)</f>
        <v>0</v>
      </c>
      <c r="L518" s="123">
        <f t="shared" si="777"/>
        <v>0</v>
      </c>
      <c r="M518" s="363" t="e">
        <f t="shared" si="774"/>
        <v>#DIV/0!</v>
      </c>
      <c r="N518" s="286">
        <f>SUM(N519:N523)</f>
        <v>41132</v>
      </c>
      <c r="O518" s="286">
        <f t="shared" si="749"/>
        <v>0</v>
      </c>
      <c r="P518" s="123">
        <f t="shared" si="759"/>
        <v>1</v>
      </c>
      <c r="Q518" s="286">
        <f t="shared" si="767"/>
        <v>41132</v>
      </c>
      <c r="R518" s="286">
        <f t="shared" si="768"/>
        <v>0</v>
      </c>
      <c r="S518" s="586" t="s">
        <v>273</v>
      </c>
      <c r="T518" s="42" t="e">
        <f>#REF!-#REF!=#REF!</f>
        <v>#REF!</v>
      </c>
      <c r="CJ518" s="40" t="b">
        <f t="shared" si="745"/>
        <v>1</v>
      </c>
      <c r="CT518" s="185">
        <f t="shared" si="760"/>
        <v>41132</v>
      </c>
      <c r="CU518" s="40" t="b">
        <f t="shared" si="761"/>
        <v>1</v>
      </c>
    </row>
    <row r="519" spans="1:99" s="32" customFormat="1" ht="27" customHeight="1" x14ac:dyDescent="0.25">
      <c r="A519" s="178"/>
      <c r="B519" s="452" t="s">
        <v>10</v>
      </c>
      <c r="C519" s="452"/>
      <c r="D519" s="471"/>
      <c r="E519" s="471"/>
      <c r="F519" s="283"/>
      <c r="G519" s="471"/>
      <c r="H519" s="283"/>
      <c r="I519" s="283"/>
      <c r="J519" s="132"/>
      <c r="K519" s="471"/>
      <c r="L519" s="124"/>
      <c r="M519" s="124"/>
      <c r="N519" s="471"/>
      <c r="O519" s="283">
        <f t="shared" si="749"/>
        <v>0</v>
      </c>
      <c r="P519" s="124" t="e">
        <f t="shared" si="759"/>
        <v>#DIV/0!</v>
      </c>
      <c r="Q519" s="471">
        <f t="shared" si="767"/>
        <v>0</v>
      </c>
      <c r="R519" s="283">
        <f t="shared" si="768"/>
        <v>0</v>
      </c>
      <c r="S519" s="587"/>
      <c r="T519" s="32" t="e">
        <f>#REF!-#REF!=#REF!</f>
        <v>#REF!</v>
      </c>
      <c r="CJ519" s="40" t="b">
        <f t="shared" si="745"/>
        <v>1</v>
      </c>
      <c r="CT519" s="185">
        <f t="shared" si="760"/>
        <v>0</v>
      </c>
      <c r="CU519" s="40" t="b">
        <f t="shared" si="761"/>
        <v>1</v>
      </c>
    </row>
    <row r="520" spans="1:99" s="32" customFormat="1" ht="27" customHeight="1" x14ac:dyDescent="0.25">
      <c r="A520" s="178"/>
      <c r="B520" s="452" t="s">
        <v>8</v>
      </c>
      <c r="C520" s="452"/>
      <c r="D520" s="471"/>
      <c r="E520" s="471"/>
      <c r="F520" s="471"/>
      <c r="G520" s="471"/>
      <c r="H520" s="471"/>
      <c r="I520" s="471"/>
      <c r="J520" s="132"/>
      <c r="K520" s="471"/>
      <c r="L520" s="124"/>
      <c r="M520" s="124"/>
      <c r="N520" s="471"/>
      <c r="O520" s="471">
        <f t="shared" si="749"/>
        <v>0</v>
      </c>
      <c r="P520" s="124" t="e">
        <f t="shared" si="759"/>
        <v>#DIV/0!</v>
      </c>
      <c r="Q520" s="471">
        <f t="shared" si="767"/>
        <v>0</v>
      </c>
      <c r="R520" s="471">
        <f t="shared" si="768"/>
        <v>0</v>
      </c>
      <c r="S520" s="587"/>
      <c r="T520" s="32" t="e">
        <f>#REF!-#REF!=#REF!</f>
        <v>#REF!</v>
      </c>
      <c r="CJ520" s="40" t="b">
        <f t="shared" si="745"/>
        <v>1</v>
      </c>
      <c r="CT520" s="185">
        <f t="shared" si="760"/>
        <v>0</v>
      </c>
      <c r="CU520" s="40" t="b">
        <f t="shared" si="761"/>
        <v>1</v>
      </c>
    </row>
    <row r="521" spans="1:99" s="32" customFormat="1" ht="27" customHeight="1" x14ac:dyDescent="0.25">
      <c r="A521" s="178"/>
      <c r="B521" s="475" t="s">
        <v>20</v>
      </c>
      <c r="C521" s="475"/>
      <c r="D521" s="470"/>
      <c r="E521" s="470"/>
      <c r="F521" s="470"/>
      <c r="G521" s="470"/>
      <c r="H521" s="470"/>
      <c r="I521" s="470"/>
      <c r="J521" s="132"/>
      <c r="K521" s="470"/>
      <c r="L521" s="124"/>
      <c r="M521" s="124"/>
      <c r="N521" s="470"/>
      <c r="O521" s="470">
        <f t="shared" si="749"/>
        <v>0</v>
      </c>
      <c r="P521" s="124" t="e">
        <f t="shared" si="759"/>
        <v>#DIV/0!</v>
      </c>
      <c r="Q521" s="470">
        <f t="shared" si="767"/>
        <v>0</v>
      </c>
      <c r="R521" s="470">
        <f t="shared" si="768"/>
        <v>0</v>
      </c>
      <c r="S521" s="587"/>
      <c r="T521" s="32" t="e">
        <f>#REF!-#REF!=#REF!</f>
        <v>#REF!</v>
      </c>
      <c r="CJ521" s="40" t="b">
        <f t="shared" si="745"/>
        <v>1</v>
      </c>
      <c r="CT521" s="185">
        <f t="shared" si="760"/>
        <v>0</v>
      </c>
      <c r="CU521" s="40" t="b">
        <f t="shared" si="761"/>
        <v>1</v>
      </c>
    </row>
    <row r="522" spans="1:99" s="32" customFormat="1" ht="27" customHeight="1" x14ac:dyDescent="0.25">
      <c r="A522" s="178"/>
      <c r="B522" s="452" t="s">
        <v>22</v>
      </c>
      <c r="C522" s="452"/>
      <c r="D522" s="471"/>
      <c r="E522" s="471"/>
      <c r="F522" s="283"/>
      <c r="G522" s="471"/>
      <c r="H522" s="283"/>
      <c r="I522" s="283"/>
      <c r="J522" s="132"/>
      <c r="K522" s="471"/>
      <c r="L522" s="124"/>
      <c r="M522" s="124"/>
      <c r="N522" s="471"/>
      <c r="O522" s="283">
        <f t="shared" si="749"/>
        <v>0</v>
      </c>
      <c r="P522" s="124" t="e">
        <f t="shared" si="759"/>
        <v>#DIV/0!</v>
      </c>
      <c r="Q522" s="471">
        <f t="shared" si="767"/>
        <v>0</v>
      </c>
      <c r="R522" s="283">
        <f t="shared" si="768"/>
        <v>0</v>
      </c>
      <c r="S522" s="587"/>
      <c r="T522" s="32" t="e">
        <f>#REF!-#REF!=#REF!</f>
        <v>#REF!</v>
      </c>
      <c r="CJ522" s="40" t="b">
        <f t="shared" si="745"/>
        <v>1</v>
      </c>
      <c r="CT522" s="185">
        <f t="shared" si="760"/>
        <v>0</v>
      </c>
      <c r="CU522" s="40" t="b">
        <f t="shared" si="761"/>
        <v>1</v>
      </c>
    </row>
    <row r="523" spans="1:99" s="32" customFormat="1" ht="27" customHeight="1" collapsed="1" x14ac:dyDescent="0.25">
      <c r="A523" s="179"/>
      <c r="B523" s="452" t="s">
        <v>11</v>
      </c>
      <c r="C523" s="452"/>
      <c r="D523" s="471"/>
      <c r="E523" s="471"/>
      <c r="F523" s="283"/>
      <c r="G523" s="471">
        <v>41132</v>
      </c>
      <c r="H523" s="471">
        <v>41132</v>
      </c>
      <c r="I523" s="471"/>
      <c r="J523" s="133">
        <f>I523/H523</f>
        <v>0</v>
      </c>
      <c r="K523" s="471">
        <f>I523</f>
        <v>0</v>
      </c>
      <c r="L523" s="125">
        <f t="shared" si="777"/>
        <v>0</v>
      </c>
      <c r="M523" s="124" t="e">
        <f t="shared" si="774"/>
        <v>#DIV/0!</v>
      </c>
      <c r="N523" s="471">
        <f>H523</f>
        <v>41132</v>
      </c>
      <c r="O523" s="471">
        <f t="shared" si="749"/>
        <v>0</v>
      </c>
      <c r="P523" s="125">
        <f t="shared" si="759"/>
        <v>1</v>
      </c>
      <c r="Q523" s="471">
        <f t="shared" si="767"/>
        <v>41132</v>
      </c>
      <c r="R523" s="471">
        <f t="shared" si="768"/>
        <v>0</v>
      </c>
      <c r="S523" s="588"/>
      <c r="T523" s="32" t="e">
        <f>#REF!-#REF!=#REF!</f>
        <v>#REF!</v>
      </c>
      <c r="CJ523" s="40" t="b">
        <f t="shared" si="745"/>
        <v>1</v>
      </c>
      <c r="CT523" s="185">
        <f t="shared" si="760"/>
        <v>41132</v>
      </c>
      <c r="CU523" s="40" t="b">
        <f t="shared" si="761"/>
        <v>1</v>
      </c>
    </row>
    <row r="524" spans="1:99" s="39" customFormat="1" ht="116.25" x14ac:dyDescent="0.25">
      <c r="A524" s="176" t="s">
        <v>227</v>
      </c>
      <c r="B524" s="122" t="s">
        <v>188</v>
      </c>
      <c r="C524" s="158" t="s">
        <v>17</v>
      </c>
      <c r="D524" s="286">
        <f t="shared" ref="D524:I524" si="779">SUM(D525:D529)</f>
        <v>0</v>
      </c>
      <c r="E524" s="286">
        <f t="shared" si="779"/>
        <v>0</v>
      </c>
      <c r="F524" s="286">
        <f t="shared" si="779"/>
        <v>0</v>
      </c>
      <c r="G524" s="286">
        <f t="shared" si="779"/>
        <v>750</v>
      </c>
      <c r="H524" s="286">
        <f t="shared" si="779"/>
        <v>750</v>
      </c>
      <c r="I524" s="524">
        <f t="shared" si="779"/>
        <v>0</v>
      </c>
      <c r="J524" s="130">
        <f>I524/H524</f>
        <v>0</v>
      </c>
      <c r="K524" s="286">
        <f>SUM(K525:K529)</f>
        <v>0</v>
      </c>
      <c r="L524" s="123">
        <f t="shared" si="777"/>
        <v>0</v>
      </c>
      <c r="M524" s="363" t="e">
        <f t="shared" si="774"/>
        <v>#DIV/0!</v>
      </c>
      <c r="N524" s="286">
        <f>SUM(N525:N529)</f>
        <v>750</v>
      </c>
      <c r="O524" s="286">
        <f t="shared" si="749"/>
        <v>0</v>
      </c>
      <c r="P524" s="123">
        <f t="shared" si="759"/>
        <v>1</v>
      </c>
      <c r="Q524" s="286">
        <f t="shared" si="767"/>
        <v>750</v>
      </c>
      <c r="R524" s="286">
        <f t="shared" si="768"/>
        <v>0</v>
      </c>
      <c r="S524" s="583" t="s">
        <v>272</v>
      </c>
      <c r="T524" s="38" t="e">
        <f>#REF!-#REF!=#REF!</f>
        <v>#REF!</v>
      </c>
      <c r="CH524" s="534"/>
      <c r="CJ524" s="40" t="b">
        <f t="shared" si="745"/>
        <v>1</v>
      </c>
      <c r="CT524" s="185">
        <f t="shared" si="760"/>
        <v>750</v>
      </c>
      <c r="CU524" s="40" t="b">
        <f t="shared" si="761"/>
        <v>1</v>
      </c>
    </row>
    <row r="525" spans="1:99" s="250" customFormat="1" ht="26.25" customHeight="1" x14ac:dyDescent="0.25">
      <c r="A525" s="178"/>
      <c r="B525" s="452" t="s">
        <v>10</v>
      </c>
      <c r="C525" s="452"/>
      <c r="D525" s="471"/>
      <c r="E525" s="471"/>
      <c r="F525" s="283"/>
      <c r="G525" s="471"/>
      <c r="H525" s="283"/>
      <c r="I525" s="472"/>
      <c r="J525" s="132"/>
      <c r="K525" s="471"/>
      <c r="L525" s="124"/>
      <c r="M525" s="124"/>
      <c r="N525" s="471"/>
      <c r="O525" s="283">
        <f t="shared" si="749"/>
        <v>0</v>
      </c>
      <c r="P525" s="124" t="e">
        <f t="shared" si="759"/>
        <v>#DIV/0!</v>
      </c>
      <c r="Q525" s="471">
        <f t="shared" si="767"/>
        <v>0</v>
      </c>
      <c r="R525" s="283">
        <f t="shared" si="768"/>
        <v>0</v>
      </c>
      <c r="S525" s="584"/>
      <c r="T525" s="38" t="b">
        <f t="shared" ref="T525:T535" si="780">H549-K549=Q549</f>
        <v>1</v>
      </c>
      <c r="CJ525" s="40" t="b">
        <f t="shared" si="745"/>
        <v>1</v>
      </c>
      <c r="CT525" s="185">
        <f t="shared" si="760"/>
        <v>0</v>
      </c>
      <c r="CU525" s="40" t="b">
        <f t="shared" si="761"/>
        <v>1</v>
      </c>
    </row>
    <row r="526" spans="1:99" s="250" customFormat="1" ht="26.25" customHeight="1" x14ac:dyDescent="0.25">
      <c r="A526" s="178"/>
      <c r="B526" s="452" t="s">
        <v>8</v>
      </c>
      <c r="C526" s="452"/>
      <c r="D526" s="471"/>
      <c r="E526" s="471"/>
      <c r="F526" s="471"/>
      <c r="G526" s="471"/>
      <c r="H526" s="471"/>
      <c r="I526" s="472"/>
      <c r="J526" s="132"/>
      <c r="K526" s="471"/>
      <c r="L526" s="124"/>
      <c r="M526" s="124"/>
      <c r="N526" s="471"/>
      <c r="O526" s="471">
        <f t="shared" si="749"/>
        <v>0</v>
      </c>
      <c r="P526" s="124" t="e">
        <f t="shared" si="759"/>
        <v>#DIV/0!</v>
      </c>
      <c r="Q526" s="471">
        <f t="shared" si="767"/>
        <v>0</v>
      </c>
      <c r="R526" s="471">
        <f t="shared" si="768"/>
        <v>0</v>
      </c>
      <c r="S526" s="584"/>
      <c r="T526" s="38" t="b">
        <f t="shared" si="780"/>
        <v>1</v>
      </c>
      <c r="CJ526" s="40" t="b">
        <f t="shared" si="745"/>
        <v>1</v>
      </c>
      <c r="CT526" s="185">
        <f t="shared" si="760"/>
        <v>0</v>
      </c>
      <c r="CU526" s="40" t="b">
        <f t="shared" si="761"/>
        <v>1</v>
      </c>
    </row>
    <row r="527" spans="1:99" s="250" customFormat="1" ht="26.25" customHeight="1" x14ac:dyDescent="0.25">
      <c r="A527" s="178"/>
      <c r="B527" s="475" t="s">
        <v>20</v>
      </c>
      <c r="C527" s="475"/>
      <c r="D527" s="470"/>
      <c r="E527" s="470"/>
      <c r="F527" s="470"/>
      <c r="G527" s="470"/>
      <c r="H527" s="470"/>
      <c r="I527" s="473"/>
      <c r="J527" s="132"/>
      <c r="K527" s="470"/>
      <c r="L527" s="124"/>
      <c r="M527" s="124"/>
      <c r="N527" s="470"/>
      <c r="O527" s="470">
        <f t="shared" si="749"/>
        <v>0</v>
      </c>
      <c r="P527" s="124" t="e">
        <f t="shared" si="759"/>
        <v>#DIV/0!</v>
      </c>
      <c r="Q527" s="470">
        <f t="shared" si="767"/>
        <v>0</v>
      </c>
      <c r="R527" s="470">
        <f t="shared" si="768"/>
        <v>0</v>
      </c>
      <c r="S527" s="584"/>
      <c r="T527" s="38" t="b">
        <f t="shared" si="780"/>
        <v>1</v>
      </c>
      <c r="CJ527" s="40" t="b">
        <f t="shared" si="745"/>
        <v>1</v>
      </c>
      <c r="CT527" s="185">
        <f t="shared" si="760"/>
        <v>0</v>
      </c>
      <c r="CU527" s="40" t="b">
        <f t="shared" si="761"/>
        <v>1</v>
      </c>
    </row>
    <row r="528" spans="1:99" s="250" customFormat="1" ht="26.25" customHeight="1" x14ac:dyDescent="0.25">
      <c r="A528" s="178"/>
      <c r="B528" s="452" t="s">
        <v>22</v>
      </c>
      <c r="C528" s="452"/>
      <c r="D528" s="471"/>
      <c r="E528" s="471"/>
      <c r="F528" s="283"/>
      <c r="G528" s="471"/>
      <c r="H528" s="283"/>
      <c r="I528" s="472"/>
      <c r="J528" s="132"/>
      <c r="K528" s="471"/>
      <c r="L528" s="124"/>
      <c r="M528" s="124"/>
      <c r="N528" s="471"/>
      <c r="O528" s="283">
        <f t="shared" si="749"/>
        <v>0</v>
      </c>
      <c r="P528" s="124" t="e">
        <f t="shared" si="759"/>
        <v>#DIV/0!</v>
      </c>
      <c r="Q528" s="471">
        <f t="shared" si="767"/>
        <v>0</v>
      </c>
      <c r="R528" s="283">
        <f t="shared" si="768"/>
        <v>0</v>
      </c>
      <c r="S528" s="584"/>
      <c r="T528" s="38" t="b">
        <f t="shared" si="780"/>
        <v>1</v>
      </c>
      <c r="CJ528" s="40" t="b">
        <f t="shared" si="745"/>
        <v>1</v>
      </c>
      <c r="CT528" s="185">
        <f t="shared" si="760"/>
        <v>0</v>
      </c>
      <c r="CU528" s="40" t="b">
        <f t="shared" si="761"/>
        <v>1</v>
      </c>
    </row>
    <row r="529" spans="1:99" s="250" customFormat="1" ht="26.25" customHeight="1" x14ac:dyDescent="0.25">
      <c r="A529" s="179"/>
      <c r="B529" s="452" t="s">
        <v>11</v>
      </c>
      <c r="C529" s="452"/>
      <c r="D529" s="471"/>
      <c r="E529" s="471"/>
      <c r="F529" s="283"/>
      <c r="G529" s="471">
        <v>750</v>
      </c>
      <c r="H529" s="471">
        <v>750</v>
      </c>
      <c r="I529" s="471"/>
      <c r="J529" s="133">
        <f>I529/H529</f>
        <v>0</v>
      </c>
      <c r="K529" s="471"/>
      <c r="L529" s="125">
        <f t="shared" si="777"/>
        <v>0</v>
      </c>
      <c r="M529" s="124" t="e">
        <f t="shared" si="774"/>
        <v>#DIV/0!</v>
      </c>
      <c r="N529" s="471">
        <f>H529</f>
        <v>750</v>
      </c>
      <c r="O529" s="471">
        <f t="shared" si="749"/>
        <v>0</v>
      </c>
      <c r="P529" s="125">
        <f t="shared" si="759"/>
        <v>1</v>
      </c>
      <c r="Q529" s="471">
        <f t="shared" si="767"/>
        <v>750</v>
      </c>
      <c r="R529" s="471">
        <f t="shared" si="768"/>
        <v>0</v>
      </c>
      <c r="S529" s="585"/>
      <c r="T529" s="38" t="b">
        <f t="shared" si="780"/>
        <v>1</v>
      </c>
      <c r="CJ529" s="40" t="b">
        <f t="shared" si="745"/>
        <v>1</v>
      </c>
      <c r="CT529" s="185">
        <f t="shared" si="760"/>
        <v>750</v>
      </c>
      <c r="CU529" s="40" t="b">
        <f t="shared" si="761"/>
        <v>1</v>
      </c>
    </row>
    <row r="530" spans="1:99" s="39" customFormat="1" ht="69.75" x14ac:dyDescent="0.25">
      <c r="A530" s="176" t="s">
        <v>228</v>
      </c>
      <c r="B530" s="122" t="s">
        <v>274</v>
      </c>
      <c r="C530" s="158" t="s">
        <v>17</v>
      </c>
      <c r="D530" s="286">
        <f t="shared" ref="D530:I530" si="781">SUM(D531:D535)</f>
        <v>0</v>
      </c>
      <c r="E530" s="286">
        <f t="shared" si="781"/>
        <v>0</v>
      </c>
      <c r="F530" s="286">
        <f t="shared" si="781"/>
        <v>0</v>
      </c>
      <c r="G530" s="286">
        <f t="shared" si="781"/>
        <v>275.14</v>
      </c>
      <c r="H530" s="286">
        <f t="shared" si="781"/>
        <v>275.14</v>
      </c>
      <c r="I530" s="524">
        <f t="shared" si="781"/>
        <v>0</v>
      </c>
      <c r="J530" s="130">
        <f>I530/H530</f>
        <v>0</v>
      </c>
      <c r="K530" s="286">
        <f>SUM(K531:K535)</f>
        <v>0</v>
      </c>
      <c r="L530" s="123">
        <f t="shared" si="777"/>
        <v>0</v>
      </c>
      <c r="M530" s="363" t="e">
        <f t="shared" si="774"/>
        <v>#DIV/0!</v>
      </c>
      <c r="N530" s="286">
        <f>SUM(N531:N535)</f>
        <v>275.14</v>
      </c>
      <c r="O530" s="286">
        <f t="shared" si="749"/>
        <v>0</v>
      </c>
      <c r="P530" s="123">
        <f t="shared" si="759"/>
        <v>1</v>
      </c>
      <c r="Q530" s="286">
        <f t="shared" si="767"/>
        <v>275.14</v>
      </c>
      <c r="R530" s="286">
        <f t="shared" si="768"/>
        <v>0</v>
      </c>
      <c r="S530" s="583" t="s">
        <v>271</v>
      </c>
      <c r="T530" s="38" t="b">
        <f t="shared" si="780"/>
        <v>1</v>
      </c>
      <c r="CH530" s="534"/>
      <c r="CJ530" s="40" t="b">
        <f t="shared" si="745"/>
        <v>1</v>
      </c>
      <c r="CT530" s="185">
        <f t="shared" si="760"/>
        <v>275.14</v>
      </c>
      <c r="CU530" s="40" t="b">
        <f t="shared" si="761"/>
        <v>1</v>
      </c>
    </row>
    <row r="531" spans="1:99" s="250" customFormat="1" ht="29.25" customHeight="1" x14ac:dyDescent="0.25">
      <c r="A531" s="178"/>
      <c r="B531" s="452" t="s">
        <v>10</v>
      </c>
      <c r="C531" s="452"/>
      <c r="D531" s="471"/>
      <c r="E531" s="471"/>
      <c r="F531" s="283"/>
      <c r="G531" s="471"/>
      <c r="H531" s="283"/>
      <c r="I531" s="472"/>
      <c r="J531" s="132"/>
      <c r="K531" s="471"/>
      <c r="L531" s="124"/>
      <c r="M531" s="124"/>
      <c r="N531" s="471"/>
      <c r="O531" s="283">
        <f t="shared" si="749"/>
        <v>0</v>
      </c>
      <c r="P531" s="124" t="e">
        <f t="shared" si="759"/>
        <v>#DIV/0!</v>
      </c>
      <c r="Q531" s="471">
        <f t="shared" si="767"/>
        <v>0</v>
      </c>
      <c r="R531" s="283">
        <f t="shared" si="768"/>
        <v>0</v>
      </c>
      <c r="S531" s="584"/>
      <c r="T531" s="38" t="b">
        <f t="shared" si="780"/>
        <v>1</v>
      </c>
      <c r="CJ531" s="40" t="b">
        <f t="shared" si="745"/>
        <v>1</v>
      </c>
      <c r="CT531" s="185">
        <f t="shared" si="760"/>
        <v>0</v>
      </c>
      <c r="CU531" s="40" t="b">
        <f t="shared" si="761"/>
        <v>1</v>
      </c>
    </row>
    <row r="532" spans="1:99" s="250" customFormat="1" ht="29.25" customHeight="1" x14ac:dyDescent="0.25">
      <c r="A532" s="178"/>
      <c r="B532" s="452" t="s">
        <v>8</v>
      </c>
      <c r="C532" s="452"/>
      <c r="D532" s="471"/>
      <c r="E532" s="471"/>
      <c r="F532" s="471"/>
      <c r="G532" s="471"/>
      <c r="H532" s="471"/>
      <c r="I532" s="472"/>
      <c r="J532" s="132"/>
      <c r="K532" s="471"/>
      <c r="L532" s="124"/>
      <c r="M532" s="124"/>
      <c r="N532" s="471"/>
      <c r="O532" s="471">
        <f t="shared" si="749"/>
        <v>0</v>
      </c>
      <c r="P532" s="124" t="e">
        <f t="shared" si="759"/>
        <v>#DIV/0!</v>
      </c>
      <c r="Q532" s="471">
        <f t="shared" si="767"/>
        <v>0</v>
      </c>
      <c r="R532" s="471">
        <f t="shared" si="768"/>
        <v>0</v>
      </c>
      <c r="S532" s="584"/>
      <c r="T532" s="38" t="b">
        <f t="shared" si="780"/>
        <v>1</v>
      </c>
      <c r="CJ532" s="40" t="b">
        <f t="shared" si="745"/>
        <v>1</v>
      </c>
      <c r="CT532" s="185">
        <f t="shared" si="760"/>
        <v>0</v>
      </c>
      <c r="CU532" s="40" t="b">
        <f t="shared" si="761"/>
        <v>1</v>
      </c>
    </row>
    <row r="533" spans="1:99" s="250" customFormat="1" ht="29.25" customHeight="1" x14ac:dyDescent="0.25">
      <c r="A533" s="178"/>
      <c r="B533" s="475" t="s">
        <v>20</v>
      </c>
      <c r="C533" s="475"/>
      <c r="D533" s="470"/>
      <c r="E533" s="470"/>
      <c r="F533" s="470"/>
      <c r="G533" s="470">
        <v>275.14</v>
      </c>
      <c r="H533" s="470">
        <v>275.14</v>
      </c>
      <c r="I533" s="473"/>
      <c r="J533" s="133">
        <f t="shared" ref="J533" si="782">I533/H533</f>
        <v>0</v>
      </c>
      <c r="K533" s="470"/>
      <c r="L533" s="125">
        <f t="shared" si="777"/>
        <v>0</v>
      </c>
      <c r="M533" s="124" t="e">
        <f t="shared" si="774"/>
        <v>#DIV/0!</v>
      </c>
      <c r="N533" s="470">
        <f>H533</f>
        <v>275.14</v>
      </c>
      <c r="O533" s="470">
        <f t="shared" si="749"/>
        <v>0</v>
      </c>
      <c r="P533" s="125">
        <f t="shared" si="759"/>
        <v>1</v>
      </c>
      <c r="Q533" s="470">
        <f t="shared" si="767"/>
        <v>275.14</v>
      </c>
      <c r="R533" s="470">
        <f t="shared" si="768"/>
        <v>0</v>
      </c>
      <c r="S533" s="584"/>
      <c r="T533" s="38" t="b">
        <f t="shared" si="780"/>
        <v>1</v>
      </c>
      <c r="CJ533" s="40" t="b">
        <f t="shared" si="745"/>
        <v>1</v>
      </c>
      <c r="CT533" s="185">
        <f t="shared" si="760"/>
        <v>275.14</v>
      </c>
      <c r="CU533" s="40" t="b">
        <f t="shared" si="761"/>
        <v>1</v>
      </c>
    </row>
    <row r="534" spans="1:99" s="250" customFormat="1" ht="29.25" customHeight="1" x14ac:dyDescent="0.25">
      <c r="A534" s="178"/>
      <c r="B534" s="452" t="s">
        <v>22</v>
      </c>
      <c r="C534" s="452"/>
      <c r="D534" s="471"/>
      <c r="E534" s="471"/>
      <c r="F534" s="283"/>
      <c r="G534" s="471"/>
      <c r="H534" s="283"/>
      <c r="I534" s="472"/>
      <c r="J534" s="132"/>
      <c r="K534" s="471"/>
      <c r="L534" s="124"/>
      <c r="M534" s="124"/>
      <c r="N534" s="471"/>
      <c r="O534" s="283">
        <f t="shared" si="749"/>
        <v>0</v>
      </c>
      <c r="P534" s="124" t="e">
        <f t="shared" si="759"/>
        <v>#DIV/0!</v>
      </c>
      <c r="Q534" s="471">
        <f t="shared" si="767"/>
        <v>0</v>
      </c>
      <c r="R534" s="283">
        <f t="shared" si="768"/>
        <v>0</v>
      </c>
      <c r="S534" s="584"/>
      <c r="T534" s="38" t="b">
        <f t="shared" si="780"/>
        <v>1</v>
      </c>
      <c r="CJ534" s="40" t="b">
        <f t="shared" si="745"/>
        <v>1</v>
      </c>
      <c r="CT534" s="185">
        <f t="shared" si="760"/>
        <v>0</v>
      </c>
      <c r="CU534" s="40" t="b">
        <f t="shared" si="761"/>
        <v>1</v>
      </c>
    </row>
    <row r="535" spans="1:99" s="250" customFormat="1" ht="29.25" customHeight="1" x14ac:dyDescent="0.25">
      <c r="A535" s="179"/>
      <c r="B535" s="452" t="s">
        <v>11</v>
      </c>
      <c r="C535" s="452"/>
      <c r="D535" s="471"/>
      <c r="E535" s="471"/>
      <c r="F535" s="283"/>
      <c r="G535" s="471"/>
      <c r="H535" s="471"/>
      <c r="I535" s="472"/>
      <c r="J535" s="132"/>
      <c r="K535" s="127"/>
      <c r="L535" s="124"/>
      <c r="M535" s="124"/>
      <c r="N535" s="127">
        <f>H535</f>
        <v>0</v>
      </c>
      <c r="O535" s="127">
        <f t="shared" si="749"/>
        <v>0</v>
      </c>
      <c r="P535" s="124" t="e">
        <f t="shared" si="759"/>
        <v>#DIV/0!</v>
      </c>
      <c r="Q535" s="471">
        <f t="shared" si="767"/>
        <v>0</v>
      </c>
      <c r="R535" s="471">
        <f t="shared" si="768"/>
        <v>0</v>
      </c>
      <c r="S535" s="585"/>
      <c r="T535" s="38" t="b">
        <f t="shared" si="780"/>
        <v>1</v>
      </c>
      <c r="CJ535" s="40" t="b">
        <f t="shared" si="745"/>
        <v>1</v>
      </c>
      <c r="CT535" s="185">
        <f t="shared" si="760"/>
        <v>0</v>
      </c>
      <c r="CU535" s="40" t="b">
        <f t="shared" si="761"/>
        <v>1</v>
      </c>
    </row>
    <row r="536" spans="1:99" s="39" customFormat="1" ht="93" x14ac:dyDescent="0.25">
      <c r="A536" s="160" t="s">
        <v>424</v>
      </c>
      <c r="B536" s="150" t="s">
        <v>426</v>
      </c>
      <c r="C536" s="120" t="s">
        <v>2</v>
      </c>
      <c r="D536" s="288">
        <f t="shared" ref="D536:I536" si="783">SUM(D537:D541)</f>
        <v>0</v>
      </c>
      <c r="E536" s="288">
        <f t="shared" si="783"/>
        <v>0</v>
      </c>
      <c r="F536" s="288">
        <f t="shared" si="783"/>
        <v>0</v>
      </c>
      <c r="G536" s="288">
        <f t="shared" si="783"/>
        <v>0</v>
      </c>
      <c r="H536" s="288">
        <f t="shared" si="783"/>
        <v>19263.3</v>
      </c>
      <c r="I536" s="288">
        <f t="shared" si="783"/>
        <v>19263.22</v>
      </c>
      <c r="J536" s="129">
        <f>I536/H536</f>
        <v>1</v>
      </c>
      <c r="K536" s="288">
        <f t="shared" ref="K536" si="784">SUM(K537:K541)</f>
        <v>19263.22</v>
      </c>
      <c r="L536" s="121">
        <f t="shared" ref="L536:L540" si="785">K536/H536</f>
        <v>1</v>
      </c>
      <c r="M536" s="535">
        <f t="shared" ref="M536" si="786">K536/I536</f>
        <v>1</v>
      </c>
      <c r="N536" s="288">
        <f t="shared" ref="N536:O536" si="787">SUM(N537:N541)</f>
        <v>19263.3</v>
      </c>
      <c r="O536" s="288">
        <f t="shared" si="787"/>
        <v>0</v>
      </c>
      <c r="P536" s="121">
        <f t="shared" si="759"/>
        <v>1</v>
      </c>
      <c r="Q536" s="288">
        <f t="shared" si="767"/>
        <v>0.08</v>
      </c>
      <c r="R536" s="288">
        <f t="shared" si="768"/>
        <v>0</v>
      </c>
      <c r="S536" s="464"/>
      <c r="T536" s="38" t="b">
        <f t="shared" ref="T536:T547" si="788">H548-K548=Q548</f>
        <v>1</v>
      </c>
      <c r="CJ536" s="40" t="b">
        <f t="shared" ref="CJ536:CJ547" si="789">N536+O536=H536</f>
        <v>1</v>
      </c>
      <c r="CT536" s="185">
        <f t="shared" si="760"/>
        <v>19263.3</v>
      </c>
      <c r="CU536" s="40" t="b">
        <f t="shared" si="761"/>
        <v>1</v>
      </c>
    </row>
    <row r="537" spans="1:99" s="250" customFormat="1" x14ac:dyDescent="0.25">
      <c r="A537" s="529"/>
      <c r="B537" s="156" t="s">
        <v>10</v>
      </c>
      <c r="C537" s="452"/>
      <c r="D537" s="471"/>
      <c r="E537" s="471"/>
      <c r="F537" s="283"/>
      <c r="G537" s="471">
        <f>G543</f>
        <v>0</v>
      </c>
      <c r="H537" s="471">
        <f t="shared" ref="H537:I537" si="790">H543</f>
        <v>0</v>
      </c>
      <c r="I537" s="471">
        <f t="shared" si="790"/>
        <v>0</v>
      </c>
      <c r="J537" s="132" t="e">
        <f t="shared" ref="J537:J540" si="791">I537/H537</f>
        <v>#DIV/0!</v>
      </c>
      <c r="K537" s="471">
        <f t="shared" ref="K537" si="792">K543</f>
        <v>0</v>
      </c>
      <c r="L537" s="124" t="e">
        <f t="shared" si="785"/>
        <v>#DIV/0!</v>
      </c>
      <c r="M537" s="124"/>
      <c r="N537" s="471">
        <f t="shared" ref="N537:O537" si="793">N543</f>
        <v>0</v>
      </c>
      <c r="O537" s="471">
        <f t="shared" si="793"/>
        <v>0</v>
      </c>
      <c r="P537" s="124" t="e">
        <f t="shared" si="759"/>
        <v>#DIV/0!</v>
      </c>
      <c r="Q537" s="471">
        <f t="shared" si="767"/>
        <v>0</v>
      </c>
      <c r="R537" s="471">
        <f t="shared" si="768"/>
        <v>0</v>
      </c>
      <c r="S537" s="467"/>
      <c r="T537" s="40" t="b">
        <f t="shared" si="788"/>
        <v>1</v>
      </c>
      <c r="CJ537" s="40" t="b">
        <f t="shared" si="789"/>
        <v>1</v>
      </c>
      <c r="CT537" s="185">
        <f t="shared" si="760"/>
        <v>0</v>
      </c>
      <c r="CU537" s="40" t="b">
        <f t="shared" si="761"/>
        <v>1</v>
      </c>
    </row>
    <row r="538" spans="1:99" s="250" customFormat="1" x14ac:dyDescent="0.25">
      <c r="A538" s="529"/>
      <c r="B538" s="156" t="s">
        <v>8</v>
      </c>
      <c r="C538" s="452"/>
      <c r="D538" s="471"/>
      <c r="E538" s="471"/>
      <c r="F538" s="471"/>
      <c r="G538" s="471">
        <f t="shared" ref="G538:I541" si="794">G544</f>
        <v>0</v>
      </c>
      <c r="H538" s="471">
        <f t="shared" si="794"/>
        <v>19263.3</v>
      </c>
      <c r="I538" s="471">
        <f t="shared" si="794"/>
        <v>19263.22</v>
      </c>
      <c r="J538" s="133">
        <f t="shared" si="791"/>
        <v>1</v>
      </c>
      <c r="K538" s="471">
        <f t="shared" ref="K538" si="795">K544</f>
        <v>19263.22</v>
      </c>
      <c r="L538" s="125">
        <f t="shared" si="785"/>
        <v>1</v>
      </c>
      <c r="M538" s="125">
        <f>K538/I538</f>
        <v>1</v>
      </c>
      <c r="N538" s="471">
        <f t="shared" ref="N538:O538" si="796">N544</f>
        <v>19263.3</v>
      </c>
      <c r="O538" s="471">
        <f t="shared" si="796"/>
        <v>0</v>
      </c>
      <c r="P538" s="125">
        <f t="shared" si="759"/>
        <v>1</v>
      </c>
      <c r="Q538" s="471">
        <f t="shared" si="767"/>
        <v>0.08</v>
      </c>
      <c r="R538" s="471">
        <f t="shared" si="768"/>
        <v>0</v>
      </c>
      <c r="S538" s="467"/>
      <c r="T538" s="40" t="b">
        <f t="shared" si="788"/>
        <v>1</v>
      </c>
      <c r="CJ538" s="40" t="b">
        <f t="shared" si="789"/>
        <v>1</v>
      </c>
      <c r="CT538" s="185">
        <f t="shared" si="760"/>
        <v>19263.3</v>
      </c>
      <c r="CU538" s="40" t="b">
        <f t="shared" si="761"/>
        <v>1</v>
      </c>
    </row>
    <row r="539" spans="1:99" s="250" customFormat="1" x14ac:dyDescent="0.25">
      <c r="A539" s="529"/>
      <c r="B539" s="156" t="s">
        <v>20</v>
      </c>
      <c r="C539" s="452"/>
      <c r="D539" s="471"/>
      <c r="E539" s="471"/>
      <c r="F539" s="471"/>
      <c r="G539" s="471">
        <f t="shared" si="794"/>
        <v>0</v>
      </c>
      <c r="H539" s="471">
        <f t="shared" si="794"/>
        <v>0</v>
      </c>
      <c r="I539" s="471">
        <f t="shared" si="794"/>
        <v>0</v>
      </c>
      <c r="J539" s="132" t="e">
        <f t="shared" si="791"/>
        <v>#DIV/0!</v>
      </c>
      <c r="K539" s="471">
        <f t="shared" ref="K539" si="797">K545</f>
        <v>0</v>
      </c>
      <c r="L539" s="124" t="e">
        <f t="shared" si="785"/>
        <v>#DIV/0!</v>
      </c>
      <c r="M539" s="124" t="e">
        <f t="shared" ref="M539" si="798">K539/I539</f>
        <v>#DIV/0!</v>
      </c>
      <c r="N539" s="471">
        <f t="shared" ref="N539:O539" si="799">N545</f>
        <v>0</v>
      </c>
      <c r="O539" s="471">
        <f t="shared" si="799"/>
        <v>0</v>
      </c>
      <c r="P539" s="124" t="e">
        <f t="shared" si="759"/>
        <v>#DIV/0!</v>
      </c>
      <c r="Q539" s="471">
        <f t="shared" si="767"/>
        <v>0</v>
      </c>
      <c r="R539" s="471">
        <f t="shared" si="768"/>
        <v>0</v>
      </c>
      <c r="S539" s="467"/>
      <c r="T539" s="40" t="b">
        <f t="shared" si="788"/>
        <v>1</v>
      </c>
      <c r="CJ539" s="40" t="b">
        <f t="shared" si="789"/>
        <v>1</v>
      </c>
      <c r="CT539" s="185">
        <f t="shared" si="760"/>
        <v>0</v>
      </c>
      <c r="CU539" s="40" t="b">
        <f t="shared" si="761"/>
        <v>1</v>
      </c>
    </row>
    <row r="540" spans="1:99" s="250" customFormat="1" x14ac:dyDescent="0.25">
      <c r="A540" s="529"/>
      <c r="B540" s="156" t="s">
        <v>22</v>
      </c>
      <c r="C540" s="452"/>
      <c r="D540" s="471"/>
      <c r="E540" s="471"/>
      <c r="F540" s="283"/>
      <c r="G540" s="471">
        <f t="shared" si="794"/>
        <v>0</v>
      </c>
      <c r="H540" s="471">
        <f t="shared" si="794"/>
        <v>0</v>
      </c>
      <c r="I540" s="471">
        <f t="shared" si="794"/>
        <v>0</v>
      </c>
      <c r="J540" s="132" t="e">
        <f t="shared" si="791"/>
        <v>#DIV/0!</v>
      </c>
      <c r="K540" s="471">
        <f t="shared" ref="K540" si="800">K546</f>
        <v>0</v>
      </c>
      <c r="L540" s="124" t="e">
        <f t="shared" si="785"/>
        <v>#DIV/0!</v>
      </c>
      <c r="M540" s="124"/>
      <c r="N540" s="471">
        <f t="shared" ref="N540:O540" si="801">N546</f>
        <v>0</v>
      </c>
      <c r="O540" s="471">
        <f t="shared" si="801"/>
        <v>0</v>
      </c>
      <c r="P540" s="124" t="e">
        <f t="shared" si="759"/>
        <v>#DIV/0!</v>
      </c>
      <c r="Q540" s="471">
        <f t="shared" si="767"/>
        <v>0</v>
      </c>
      <c r="R540" s="471">
        <f t="shared" si="768"/>
        <v>0</v>
      </c>
      <c r="S540" s="467"/>
      <c r="T540" s="40" t="b">
        <f t="shared" si="788"/>
        <v>1</v>
      </c>
      <c r="CJ540" s="40" t="b">
        <f t="shared" si="789"/>
        <v>1</v>
      </c>
      <c r="CT540" s="185">
        <f t="shared" ref="CT540:CT547" si="802">N540+O540</f>
        <v>0</v>
      </c>
      <c r="CU540" s="40" t="b">
        <f t="shared" ref="CU540:CU547" si="803">CT540=H540</f>
        <v>1</v>
      </c>
    </row>
    <row r="541" spans="1:99" s="250" customFormat="1" x14ac:dyDescent="0.25">
      <c r="A541" s="533"/>
      <c r="B541" s="156" t="s">
        <v>11</v>
      </c>
      <c r="C541" s="452"/>
      <c r="D541" s="471"/>
      <c r="E541" s="471"/>
      <c r="F541" s="283"/>
      <c r="G541" s="471">
        <f t="shared" si="794"/>
        <v>0</v>
      </c>
      <c r="H541" s="471">
        <f t="shared" si="794"/>
        <v>0</v>
      </c>
      <c r="I541" s="471">
        <f t="shared" si="794"/>
        <v>0</v>
      </c>
      <c r="J541" s="132" t="e">
        <f>I541/H541</f>
        <v>#DIV/0!</v>
      </c>
      <c r="K541" s="471">
        <f t="shared" ref="K541" si="804">K547</f>
        <v>0</v>
      </c>
      <c r="L541" s="124" t="e">
        <f t="shared" ref="L541:L542" si="805">K541/H541</f>
        <v>#DIV/0!</v>
      </c>
      <c r="M541" s="124" t="e">
        <f t="shared" ref="M541:M542" si="806">K541/I541</f>
        <v>#DIV/0!</v>
      </c>
      <c r="N541" s="471">
        <f t="shared" ref="N541:O541" si="807">N547</f>
        <v>0</v>
      </c>
      <c r="O541" s="471">
        <f t="shared" si="807"/>
        <v>0</v>
      </c>
      <c r="P541" s="124" t="e">
        <f t="shared" ref="P541:P547" si="808">N541/H541</f>
        <v>#DIV/0!</v>
      </c>
      <c r="Q541" s="471">
        <f t="shared" si="767"/>
        <v>0</v>
      </c>
      <c r="R541" s="471">
        <f t="shared" si="768"/>
        <v>0</v>
      </c>
      <c r="S541" s="467"/>
      <c r="T541" s="40" t="b">
        <f t="shared" si="788"/>
        <v>1</v>
      </c>
      <c r="CJ541" s="40" t="b">
        <f t="shared" si="789"/>
        <v>1</v>
      </c>
      <c r="CT541" s="185">
        <f t="shared" si="802"/>
        <v>0</v>
      </c>
      <c r="CU541" s="40" t="b">
        <f t="shared" si="803"/>
        <v>1</v>
      </c>
    </row>
    <row r="542" spans="1:99" s="39" customFormat="1" ht="116.25" x14ac:dyDescent="0.25">
      <c r="A542" s="176" t="s">
        <v>425</v>
      </c>
      <c r="B542" s="122" t="s">
        <v>427</v>
      </c>
      <c r="C542" s="158" t="s">
        <v>17</v>
      </c>
      <c r="D542" s="286">
        <f t="shared" ref="D542:I542" si="809">SUM(D543:D547)</f>
        <v>0</v>
      </c>
      <c r="E542" s="286">
        <f t="shared" si="809"/>
        <v>0</v>
      </c>
      <c r="F542" s="286">
        <f t="shared" si="809"/>
        <v>0</v>
      </c>
      <c r="G542" s="286">
        <f t="shared" si="809"/>
        <v>0</v>
      </c>
      <c r="H542" s="286">
        <f t="shared" si="809"/>
        <v>19263.3</v>
      </c>
      <c r="I542" s="524">
        <f t="shared" si="809"/>
        <v>19263.22</v>
      </c>
      <c r="J542" s="130">
        <f>I542/H542</f>
        <v>1</v>
      </c>
      <c r="K542" s="286">
        <f>SUM(K543:K547)</f>
        <v>19263.22</v>
      </c>
      <c r="L542" s="123">
        <f t="shared" si="805"/>
        <v>1</v>
      </c>
      <c r="M542" s="123">
        <f t="shared" si="806"/>
        <v>1</v>
      </c>
      <c r="N542" s="286">
        <f>SUM(N543:N547)</f>
        <v>19263.3</v>
      </c>
      <c r="O542" s="286">
        <f t="shared" ref="O542:O547" si="810">H542-N542</f>
        <v>0</v>
      </c>
      <c r="P542" s="123">
        <f t="shared" si="808"/>
        <v>1</v>
      </c>
      <c r="Q542" s="286">
        <f t="shared" si="767"/>
        <v>0.08</v>
      </c>
      <c r="R542" s="286">
        <f t="shared" si="768"/>
        <v>0</v>
      </c>
      <c r="S542" s="466" t="s">
        <v>429</v>
      </c>
      <c r="T542" s="38" t="b">
        <f t="shared" si="788"/>
        <v>1</v>
      </c>
      <c r="CJ542" s="40" t="b">
        <f t="shared" si="789"/>
        <v>1</v>
      </c>
      <c r="CT542" s="185">
        <f t="shared" si="802"/>
        <v>19263.3</v>
      </c>
      <c r="CU542" s="40" t="b">
        <f t="shared" si="803"/>
        <v>1</v>
      </c>
    </row>
    <row r="543" spans="1:99" s="250" customFormat="1" x14ac:dyDescent="0.25">
      <c r="A543" s="529"/>
      <c r="B543" s="156" t="s">
        <v>10</v>
      </c>
      <c r="C543" s="452"/>
      <c r="D543" s="471"/>
      <c r="E543" s="471"/>
      <c r="F543" s="283"/>
      <c r="G543" s="471"/>
      <c r="H543" s="283"/>
      <c r="I543" s="472"/>
      <c r="J543" s="132" t="e">
        <f t="shared" ref="J543:J547" si="811">I543/H543</f>
        <v>#DIV/0!</v>
      </c>
      <c r="K543" s="471"/>
      <c r="L543" s="124" t="e">
        <f t="shared" ref="L543:L547" si="812">K543/H543</f>
        <v>#DIV/0!</v>
      </c>
      <c r="M543" s="157"/>
      <c r="N543" s="471"/>
      <c r="O543" s="283">
        <f t="shared" si="810"/>
        <v>0</v>
      </c>
      <c r="P543" s="124" t="e">
        <f t="shared" si="808"/>
        <v>#DIV/0!</v>
      </c>
      <c r="Q543" s="471">
        <f t="shared" si="767"/>
        <v>0</v>
      </c>
      <c r="R543" s="283">
        <f t="shared" si="768"/>
        <v>0</v>
      </c>
      <c r="S543" s="467"/>
      <c r="T543" s="40" t="b">
        <f t="shared" si="788"/>
        <v>1</v>
      </c>
      <c r="CJ543" s="40" t="b">
        <f t="shared" si="789"/>
        <v>1</v>
      </c>
      <c r="CT543" s="185">
        <f t="shared" si="802"/>
        <v>0</v>
      </c>
      <c r="CU543" s="40" t="b">
        <f t="shared" si="803"/>
        <v>1</v>
      </c>
    </row>
    <row r="544" spans="1:99" s="250" customFormat="1" x14ac:dyDescent="0.25">
      <c r="A544" s="529"/>
      <c r="B544" s="156" t="s">
        <v>8</v>
      </c>
      <c r="C544" s="452"/>
      <c r="D544" s="471"/>
      <c r="E544" s="471"/>
      <c r="F544" s="471"/>
      <c r="G544" s="471"/>
      <c r="H544" s="471">
        <v>19263.3</v>
      </c>
      <c r="I544" s="471">
        <v>19263.22</v>
      </c>
      <c r="J544" s="133">
        <f t="shared" si="811"/>
        <v>1</v>
      </c>
      <c r="K544" s="471">
        <v>19263.22</v>
      </c>
      <c r="L544" s="125">
        <f t="shared" si="812"/>
        <v>1</v>
      </c>
      <c r="M544" s="153">
        <f>K544/I544</f>
        <v>1</v>
      </c>
      <c r="N544" s="470">
        <f>H544</f>
        <v>19263.3</v>
      </c>
      <c r="O544" s="471">
        <f t="shared" si="810"/>
        <v>0</v>
      </c>
      <c r="P544" s="125">
        <f t="shared" si="808"/>
        <v>1</v>
      </c>
      <c r="Q544" s="471">
        <f t="shared" si="767"/>
        <v>0.08</v>
      </c>
      <c r="R544" s="471">
        <f t="shared" si="768"/>
        <v>0</v>
      </c>
      <c r="S544" s="467"/>
      <c r="T544" s="40" t="b">
        <f t="shared" si="788"/>
        <v>1</v>
      </c>
      <c r="CJ544" s="40" t="b">
        <f t="shared" si="789"/>
        <v>1</v>
      </c>
      <c r="CT544" s="185">
        <f t="shared" si="802"/>
        <v>19263.3</v>
      </c>
      <c r="CU544" s="40" t="b">
        <f t="shared" si="803"/>
        <v>1</v>
      </c>
    </row>
    <row r="545" spans="1:99" s="250" customFormat="1" x14ac:dyDescent="0.25">
      <c r="A545" s="529"/>
      <c r="B545" s="277" t="s">
        <v>20</v>
      </c>
      <c r="C545" s="475"/>
      <c r="D545" s="470"/>
      <c r="E545" s="470"/>
      <c r="F545" s="470"/>
      <c r="G545" s="470"/>
      <c r="H545" s="470"/>
      <c r="I545" s="473"/>
      <c r="J545" s="132" t="e">
        <f t="shared" si="811"/>
        <v>#DIV/0!</v>
      </c>
      <c r="K545" s="470"/>
      <c r="L545" s="124" t="e">
        <f t="shared" si="812"/>
        <v>#DIV/0!</v>
      </c>
      <c r="M545" s="157" t="e">
        <f t="shared" ref="M545" si="813">K545/I545</f>
        <v>#DIV/0!</v>
      </c>
      <c r="N545" s="470">
        <f>H545</f>
        <v>0</v>
      </c>
      <c r="O545" s="470">
        <f t="shared" si="810"/>
        <v>0</v>
      </c>
      <c r="P545" s="124" t="e">
        <f t="shared" si="808"/>
        <v>#DIV/0!</v>
      </c>
      <c r="Q545" s="470">
        <f t="shared" si="767"/>
        <v>0</v>
      </c>
      <c r="R545" s="470">
        <f t="shared" si="768"/>
        <v>0</v>
      </c>
      <c r="S545" s="467"/>
      <c r="T545" s="40" t="b">
        <f t="shared" si="788"/>
        <v>1</v>
      </c>
      <c r="CJ545" s="40" t="b">
        <f t="shared" si="789"/>
        <v>1</v>
      </c>
      <c r="CT545" s="185">
        <f t="shared" si="802"/>
        <v>0</v>
      </c>
      <c r="CU545" s="40" t="b">
        <f t="shared" si="803"/>
        <v>1</v>
      </c>
    </row>
    <row r="546" spans="1:99" s="250" customFormat="1" ht="29.25" customHeight="1" x14ac:dyDescent="0.25">
      <c r="A546" s="529"/>
      <c r="B546" s="156" t="s">
        <v>22</v>
      </c>
      <c r="C546" s="452"/>
      <c r="D546" s="471"/>
      <c r="E546" s="471"/>
      <c r="F546" s="283"/>
      <c r="G546" s="471"/>
      <c r="H546" s="287"/>
      <c r="I546" s="472"/>
      <c r="J546" s="132" t="e">
        <f t="shared" si="811"/>
        <v>#DIV/0!</v>
      </c>
      <c r="K546" s="471"/>
      <c r="L546" s="124" t="e">
        <f t="shared" si="812"/>
        <v>#DIV/0!</v>
      </c>
      <c r="M546" s="125"/>
      <c r="N546" s="470">
        <f>H546</f>
        <v>0</v>
      </c>
      <c r="O546" s="283">
        <f t="shared" si="810"/>
        <v>0</v>
      </c>
      <c r="P546" s="124" t="e">
        <f t="shared" si="808"/>
        <v>#DIV/0!</v>
      </c>
      <c r="Q546" s="471">
        <f t="shared" si="767"/>
        <v>0</v>
      </c>
      <c r="R546" s="283">
        <f t="shared" si="768"/>
        <v>0</v>
      </c>
      <c r="S546" s="467"/>
      <c r="T546" s="40" t="b">
        <f t="shared" si="788"/>
        <v>1</v>
      </c>
      <c r="CJ546" s="40" t="b">
        <f t="shared" si="789"/>
        <v>1</v>
      </c>
      <c r="CT546" s="185">
        <f t="shared" si="802"/>
        <v>0</v>
      </c>
      <c r="CU546" s="40" t="b">
        <f t="shared" si="803"/>
        <v>1</v>
      </c>
    </row>
    <row r="547" spans="1:99" s="250" customFormat="1" x14ac:dyDescent="0.25">
      <c r="A547" s="533"/>
      <c r="B547" s="156" t="s">
        <v>11</v>
      </c>
      <c r="C547" s="452"/>
      <c r="D547" s="471"/>
      <c r="E547" s="471"/>
      <c r="F547" s="283"/>
      <c r="G547" s="471"/>
      <c r="H547" s="287"/>
      <c r="I547" s="472"/>
      <c r="J547" s="132" t="e">
        <f t="shared" si="811"/>
        <v>#DIV/0!</v>
      </c>
      <c r="K547" s="471"/>
      <c r="L547" s="124" t="e">
        <f t="shared" si="812"/>
        <v>#DIV/0!</v>
      </c>
      <c r="M547" s="125"/>
      <c r="N547" s="470">
        <f>H547</f>
        <v>0</v>
      </c>
      <c r="O547" s="471">
        <f t="shared" si="810"/>
        <v>0</v>
      </c>
      <c r="P547" s="124" t="e">
        <f t="shared" si="808"/>
        <v>#DIV/0!</v>
      </c>
      <c r="Q547" s="471">
        <f t="shared" si="767"/>
        <v>0</v>
      </c>
      <c r="R547" s="471">
        <f t="shared" si="768"/>
        <v>0</v>
      </c>
      <c r="S547" s="467"/>
      <c r="T547" s="40" t="b">
        <f t="shared" si="788"/>
        <v>1</v>
      </c>
      <c r="CJ547" s="40" t="b">
        <f t="shared" si="789"/>
        <v>1</v>
      </c>
      <c r="CT547" s="185">
        <f t="shared" si="802"/>
        <v>0</v>
      </c>
      <c r="CU547" s="40" t="b">
        <f t="shared" si="803"/>
        <v>1</v>
      </c>
    </row>
    <row r="548" spans="1:99" s="39" customFormat="1" ht="251.25" customHeight="1" x14ac:dyDescent="0.25">
      <c r="A548" s="536" t="s">
        <v>42</v>
      </c>
      <c r="B548" s="20" t="s">
        <v>352</v>
      </c>
      <c r="C548" s="20" t="s">
        <v>9</v>
      </c>
      <c r="D548" s="283"/>
      <c r="E548" s="283"/>
      <c r="F548" s="283"/>
      <c r="G548" s="283">
        <f>SUM(G549:G553)</f>
        <v>54249.26</v>
      </c>
      <c r="H548" s="283">
        <f t="shared" ref="H548:I548" si="814">SUM(H549:H553)</f>
        <v>54249.26</v>
      </c>
      <c r="I548" s="283">
        <f t="shared" si="814"/>
        <v>8942</v>
      </c>
      <c r="J548" s="17">
        <f t="shared" ref="J548:J559" si="815">I548/H548</f>
        <v>0.16</v>
      </c>
      <c r="K548" s="283">
        <f>SUM(K549:K553)</f>
        <v>6720.51</v>
      </c>
      <c r="L548" s="18">
        <f t="shared" ref="L548:L553" si="816">K548/H548</f>
        <v>0.12</v>
      </c>
      <c r="M548" s="18">
        <f>K548/I548</f>
        <v>0.75</v>
      </c>
      <c r="N548" s="283">
        <f t="shared" ref="N548:O548" si="817">SUM(N549:N553)</f>
        <v>54249.26</v>
      </c>
      <c r="O548" s="283">
        <f t="shared" si="817"/>
        <v>0</v>
      </c>
      <c r="P548" s="18">
        <f t="shared" ref="P548:P583" si="818">N548/H548</f>
        <v>1</v>
      </c>
      <c r="Q548" s="283">
        <f t="shared" ref="Q548:Q595" si="819">H548-K548</f>
        <v>47528.75</v>
      </c>
      <c r="R548" s="283">
        <f t="shared" ref="R548:R595" si="820">I548-K548</f>
        <v>2221.4899999999998</v>
      </c>
      <c r="S548" s="583" t="s">
        <v>423</v>
      </c>
      <c r="T548" s="38" t="b">
        <f t="shared" ref="T548:T565" si="821">H560-K560=Q560</f>
        <v>1</v>
      </c>
      <c r="CJ548" s="40" t="b">
        <f t="shared" ref="CJ548:CJ581" si="822">N548+O548=H548</f>
        <v>1</v>
      </c>
      <c r="CT548" s="185">
        <f t="shared" ref="CT548:CT585" si="823">N548+O548</f>
        <v>54249.26</v>
      </c>
      <c r="CU548" s="40" t="b">
        <f t="shared" ref="CU548:CU585" si="824">CT548=H548</f>
        <v>1</v>
      </c>
    </row>
    <row r="549" spans="1:99" s="250" customFormat="1" ht="29.25" customHeight="1" x14ac:dyDescent="0.25">
      <c r="A549" s="131"/>
      <c r="B549" s="507" t="s">
        <v>10</v>
      </c>
      <c r="C549" s="452"/>
      <c r="D549" s="283"/>
      <c r="E549" s="283"/>
      <c r="F549" s="283"/>
      <c r="G549" s="287">
        <f>G555+G585</f>
        <v>19563.2</v>
      </c>
      <c r="H549" s="287">
        <f t="shared" ref="H549:I549" si="825">H555+H585</f>
        <v>19563.2</v>
      </c>
      <c r="I549" s="287">
        <f t="shared" si="825"/>
        <v>3134.1</v>
      </c>
      <c r="J549" s="496">
        <f t="shared" si="815"/>
        <v>0.16</v>
      </c>
      <c r="K549" s="287">
        <f t="shared" ref="K549" si="826">K555+K585</f>
        <v>1589.05</v>
      </c>
      <c r="L549" s="152">
        <f t="shared" si="816"/>
        <v>0.08</v>
      </c>
      <c r="M549" s="198">
        <f t="shared" ref="M549:M553" si="827">K549/I549</f>
        <v>0.51</v>
      </c>
      <c r="N549" s="287">
        <f t="shared" ref="N549:O549" si="828">N555+N585</f>
        <v>19563.2</v>
      </c>
      <c r="O549" s="287">
        <f t="shared" si="828"/>
        <v>0</v>
      </c>
      <c r="P549" s="198">
        <f t="shared" si="818"/>
        <v>1</v>
      </c>
      <c r="Q549" s="287">
        <f t="shared" si="819"/>
        <v>17974.150000000001</v>
      </c>
      <c r="R549" s="287">
        <f t="shared" si="820"/>
        <v>1545.05</v>
      </c>
      <c r="S549" s="584"/>
      <c r="T549" s="40" t="b">
        <f t="shared" si="821"/>
        <v>1</v>
      </c>
      <c r="CJ549" s="40" t="b">
        <f t="shared" si="822"/>
        <v>1</v>
      </c>
      <c r="CT549" s="185">
        <f t="shared" si="823"/>
        <v>19563.2</v>
      </c>
      <c r="CU549" s="40" t="b">
        <f t="shared" si="824"/>
        <v>1</v>
      </c>
    </row>
    <row r="550" spans="1:99" s="250" customFormat="1" ht="29.25" customHeight="1" x14ac:dyDescent="0.25">
      <c r="A550" s="537"/>
      <c r="B550" s="508" t="s">
        <v>8</v>
      </c>
      <c r="C550" s="475"/>
      <c r="D550" s="293"/>
      <c r="E550" s="293"/>
      <c r="F550" s="293"/>
      <c r="G550" s="287">
        <f t="shared" ref="G550:I552" si="829">G556+G586</f>
        <v>19326.8</v>
      </c>
      <c r="H550" s="287">
        <f t="shared" si="829"/>
        <v>19326.8</v>
      </c>
      <c r="I550" s="287">
        <f t="shared" si="829"/>
        <v>3640</v>
      </c>
      <c r="J550" s="496">
        <f t="shared" si="815"/>
        <v>0.19</v>
      </c>
      <c r="K550" s="287">
        <f t="shared" ref="K550" si="830">K556+K586</f>
        <v>2963.56</v>
      </c>
      <c r="L550" s="152">
        <f t="shared" si="816"/>
        <v>0.15</v>
      </c>
      <c r="M550" s="198">
        <f t="shared" si="827"/>
        <v>0.81</v>
      </c>
      <c r="N550" s="287">
        <f t="shared" ref="N550:O550" si="831">N556+N586</f>
        <v>19326.8</v>
      </c>
      <c r="O550" s="287">
        <f t="shared" si="831"/>
        <v>0</v>
      </c>
      <c r="P550" s="198">
        <f t="shared" si="818"/>
        <v>1</v>
      </c>
      <c r="Q550" s="287">
        <f t="shared" si="819"/>
        <v>16363.24</v>
      </c>
      <c r="R550" s="287">
        <f t="shared" si="820"/>
        <v>676.44</v>
      </c>
      <c r="S550" s="584"/>
      <c r="T550" s="40" t="b">
        <f t="shared" si="821"/>
        <v>1</v>
      </c>
      <c r="CJ550" s="40" t="b">
        <f t="shared" si="822"/>
        <v>1</v>
      </c>
      <c r="CT550" s="185">
        <f t="shared" si="823"/>
        <v>19326.8</v>
      </c>
      <c r="CU550" s="40" t="b">
        <f t="shared" si="824"/>
        <v>1</v>
      </c>
    </row>
    <row r="551" spans="1:99" s="250" customFormat="1" ht="29.25" customHeight="1" x14ac:dyDescent="0.25">
      <c r="A551" s="537"/>
      <c r="B551" s="507" t="s">
        <v>19</v>
      </c>
      <c r="C551" s="452"/>
      <c r="D551" s="283"/>
      <c r="E551" s="283"/>
      <c r="F551" s="283"/>
      <c r="G551" s="287">
        <f t="shared" si="829"/>
        <v>948.6</v>
      </c>
      <c r="H551" s="287">
        <f t="shared" si="829"/>
        <v>948.6</v>
      </c>
      <c r="I551" s="287">
        <f t="shared" si="829"/>
        <v>0</v>
      </c>
      <c r="J551" s="172">
        <f t="shared" si="815"/>
        <v>0</v>
      </c>
      <c r="K551" s="287">
        <f t="shared" ref="K551" si="832">K557+K587</f>
        <v>0</v>
      </c>
      <c r="L551" s="152">
        <f t="shared" si="816"/>
        <v>0</v>
      </c>
      <c r="M551" s="364" t="e">
        <f t="shared" si="827"/>
        <v>#DIV/0!</v>
      </c>
      <c r="N551" s="287">
        <f t="shared" ref="N551:O551" si="833">N557+N587</f>
        <v>948.6</v>
      </c>
      <c r="O551" s="287">
        <f t="shared" si="833"/>
        <v>0</v>
      </c>
      <c r="P551" s="198">
        <f t="shared" si="818"/>
        <v>1</v>
      </c>
      <c r="Q551" s="287">
        <f t="shared" si="819"/>
        <v>948.6</v>
      </c>
      <c r="R551" s="287">
        <f t="shared" si="820"/>
        <v>0</v>
      </c>
      <c r="S551" s="584"/>
      <c r="T551" s="40" t="b">
        <f t="shared" si="821"/>
        <v>1</v>
      </c>
      <c r="CJ551" s="40" t="b">
        <f t="shared" si="822"/>
        <v>1</v>
      </c>
      <c r="CT551" s="185">
        <f t="shared" si="823"/>
        <v>948.6</v>
      </c>
      <c r="CU551" s="40" t="b">
        <f t="shared" si="824"/>
        <v>1</v>
      </c>
    </row>
    <row r="552" spans="1:99" s="250" customFormat="1" ht="29.25" customHeight="1" x14ac:dyDescent="0.25">
      <c r="A552" s="537"/>
      <c r="B552" s="507" t="s">
        <v>22</v>
      </c>
      <c r="C552" s="452"/>
      <c r="D552" s="471"/>
      <c r="E552" s="471"/>
      <c r="F552" s="471"/>
      <c r="G552" s="287">
        <f t="shared" si="829"/>
        <v>14410.66</v>
      </c>
      <c r="H552" s="287">
        <f t="shared" si="829"/>
        <v>14410.66</v>
      </c>
      <c r="I552" s="287">
        <f t="shared" si="829"/>
        <v>2167.9</v>
      </c>
      <c r="J552" s="406">
        <f t="shared" si="815"/>
        <v>0.15</v>
      </c>
      <c r="K552" s="287">
        <f t="shared" ref="K552" si="834">K558+K588</f>
        <v>2167.9</v>
      </c>
      <c r="L552" s="154">
        <f t="shared" si="816"/>
        <v>0.15</v>
      </c>
      <c r="M552" s="364">
        <f t="shared" si="827"/>
        <v>1</v>
      </c>
      <c r="N552" s="287">
        <f t="shared" ref="N552:O552" si="835">N558+N588</f>
        <v>14410.66</v>
      </c>
      <c r="O552" s="287">
        <f t="shared" si="835"/>
        <v>0</v>
      </c>
      <c r="P552" s="198">
        <f t="shared" si="818"/>
        <v>1</v>
      </c>
      <c r="Q552" s="287">
        <f t="shared" si="819"/>
        <v>12242.76</v>
      </c>
      <c r="R552" s="287">
        <f t="shared" si="820"/>
        <v>0</v>
      </c>
      <c r="S552" s="584"/>
      <c r="T552" s="40" t="b">
        <f t="shared" si="821"/>
        <v>1</v>
      </c>
      <c r="CJ552" s="40" t="b">
        <f t="shared" si="822"/>
        <v>1</v>
      </c>
      <c r="CT552" s="185">
        <f t="shared" si="823"/>
        <v>14410.66</v>
      </c>
      <c r="CU552" s="40" t="b">
        <f t="shared" si="824"/>
        <v>1</v>
      </c>
    </row>
    <row r="553" spans="1:99" s="250" customFormat="1" ht="29.25" customHeight="1" collapsed="1" x14ac:dyDescent="0.25">
      <c r="A553" s="538"/>
      <c r="B553" s="507" t="s">
        <v>11</v>
      </c>
      <c r="C553" s="452"/>
      <c r="D553" s="471"/>
      <c r="E553" s="471"/>
      <c r="F553" s="471"/>
      <c r="G553" s="287">
        <f>G559+G589</f>
        <v>0</v>
      </c>
      <c r="H553" s="287">
        <f>H559+H589</f>
        <v>0</v>
      </c>
      <c r="I553" s="287">
        <f>I559+I589</f>
        <v>0</v>
      </c>
      <c r="J553" s="539" t="e">
        <f t="shared" si="815"/>
        <v>#DIV/0!</v>
      </c>
      <c r="K553" s="287">
        <f>K559+K589</f>
        <v>0</v>
      </c>
      <c r="L553" s="365" t="e">
        <f t="shared" si="816"/>
        <v>#DIV/0!</v>
      </c>
      <c r="M553" s="364" t="e">
        <f t="shared" si="827"/>
        <v>#DIV/0!</v>
      </c>
      <c r="N553" s="540">
        <f>N559+N589</f>
        <v>0</v>
      </c>
      <c r="O553" s="540">
        <f>O559+O589</f>
        <v>0</v>
      </c>
      <c r="P553" s="364" t="e">
        <f t="shared" si="818"/>
        <v>#DIV/0!</v>
      </c>
      <c r="Q553" s="287">
        <f t="shared" si="819"/>
        <v>0</v>
      </c>
      <c r="R553" s="287">
        <f t="shared" si="820"/>
        <v>0</v>
      </c>
      <c r="S553" s="585"/>
      <c r="T553" s="40" t="b">
        <f t="shared" si="821"/>
        <v>1</v>
      </c>
      <c r="CJ553" s="40" t="b">
        <f t="shared" si="822"/>
        <v>1</v>
      </c>
      <c r="CT553" s="185">
        <f t="shared" si="823"/>
        <v>0</v>
      </c>
      <c r="CU553" s="40" t="b">
        <f t="shared" si="824"/>
        <v>1</v>
      </c>
    </row>
    <row r="554" spans="1:99" s="39" customFormat="1" ht="54.75" customHeight="1" x14ac:dyDescent="0.25">
      <c r="A554" s="160" t="s">
        <v>149</v>
      </c>
      <c r="B554" s="150" t="s">
        <v>182</v>
      </c>
      <c r="C554" s="120" t="s">
        <v>2</v>
      </c>
      <c r="D554" s="288">
        <f t="shared" ref="D554:G554" si="836">SUM(D555:D559)</f>
        <v>0</v>
      </c>
      <c r="E554" s="288">
        <f t="shared" si="836"/>
        <v>0</v>
      </c>
      <c r="F554" s="288">
        <f t="shared" si="836"/>
        <v>0</v>
      </c>
      <c r="G554" s="288">
        <f t="shared" si="836"/>
        <v>28177.66</v>
      </c>
      <c r="H554" s="288">
        <f t="shared" ref="H554:I554" si="837">SUM(H555:H559)</f>
        <v>28177.66</v>
      </c>
      <c r="I554" s="288">
        <f t="shared" si="837"/>
        <v>3628.9</v>
      </c>
      <c r="J554" s="121">
        <f t="shared" si="815"/>
        <v>0.13</v>
      </c>
      <c r="K554" s="288">
        <f t="shared" ref="K554" si="838">SUM(K555:K559)</f>
        <v>3379.77</v>
      </c>
      <c r="L554" s="121">
        <f>K554/H554</f>
        <v>0.12</v>
      </c>
      <c r="M554" s="121">
        <f>K554/I554</f>
        <v>0.93</v>
      </c>
      <c r="N554" s="288">
        <f t="shared" ref="N554:O554" si="839">SUM(N555:N559)</f>
        <v>28177.66</v>
      </c>
      <c r="O554" s="288">
        <f t="shared" si="839"/>
        <v>0</v>
      </c>
      <c r="P554" s="121">
        <f t="shared" si="818"/>
        <v>1</v>
      </c>
      <c r="Q554" s="288">
        <f t="shared" si="819"/>
        <v>24797.89</v>
      </c>
      <c r="R554" s="288">
        <f t="shared" si="820"/>
        <v>249.13</v>
      </c>
      <c r="S554" s="244"/>
      <c r="T554" s="38" t="b">
        <f t="shared" si="821"/>
        <v>1</v>
      </c>
      <c r="CJ554" s="40" t="b">
        <f t="shared" si="822"/>
        <v>1</v>
      </c>
      <c r="CT554" s="185">
        <f t="shared" si="823"/>
        <v>28177.66</v>
      </c>
      <c r="CU554" s="40" t="b">
        <f t="shared" si="824"/>
        <v>1</v>
      </c>
    </row>
    <row r="555" spans="1:99" s="250" customFormat="1" ht="36" customHeight="1" x14ac:dyDescent="0.25">
      <c r="A555" s="529"/>
      <c r="B555" s="161" t="s">
        <v>10</v>
      </c>
      <c r="C555" s="156"/>
      <c r="D555" s="287"/>
      <c r="E555" s="287"/>
      <c r="F555" s="287"/>
      <c r="G555" s="287">
        <f>G561+G567+G573+G579</f>
        <v>307.5</v>
      </c>
      <c r="H555" s="287">
        <f t="shared" ref="H555:I555" si="840">H561+H567+H573+H579</f>
        <v>307.5</v>
      </c>
      <c r="I555" s="287">
        <f t="shared" si="840"/>
        <v>0</v>
      </c>
      <c r="J555" s="153">
        <f t="shared" si="815"/>
        <v>0</v>
      </c>
      <c r="K555" s="287">
        <f t="shared" ref="K555:K559" si="841">K561+K567+K573+K579</f>
        <v>0</v>
      </c>
      <c r="L555" s="153">
        <f t="shared" ref="L555" si="842">K555/H555</f>
        <v>0</v>
      </c>
      <c r="M555" s="157" t="e">
        <f t="shared" ref="M555" si="843">K555/I555</f>
        <v>#DIV/0!</v>
      </c>
      <c r="N555" s="287">
        <f t="shared" ref="N555:O559" si="844">N561+N567+N573+N579</f>
        <v>307.5</v>
      </c>
      <c r="O555" s="287">
        <f t="shared" si="844"/>
        <v>0</v>
      </c>
      <c r="P555" s="125">
        <f t="shared" si="818"/>
        <v>1</v>
      </c>
      <c r="Q555" s="287">
        <f t="shared" si="819"/>
        <v>307.5</v>
      </c>
      <c r="R555" s="287">
        <f t="shared" si="820"/>
        <v>0</v>
      </c>
      <c r="S555" s="468"/>
      <c r="T555" s="40" t="b">
        <f t="shared" si="821"/>
        <v>1</v>
      </c>
      <c r="CJ555" s="40" t="b">
        <f t="shared" si="822"/>
        <v>1</v>
      </c>
      <c r="CT555" s="185">
        <f t="shared" si="823"/>
        <v>307.5</v>
      </c>
      <c r="CU555" s="40" t="b">
        <f t="shared" si="824"/>
        <v>1</v>
      </c>
    </row>
    <row r="556" spans="1:99" s="250" customFormat="1" ht="36" customHeight="1" x14ac:dyDescent="0.25">
      <c r="A556" s="529"/>
      <c r="B556" s="161" t="s">
        <v>8</v>
      </c>
      <c r="C556" s="156"/>
      <c r="D556" s="287"/>
      <c r="E556" s="287"/>
      <c r="F556" s="287">
        <f>D556-E556</f>
        <v>0</v>
      </c>
      <c r="G556" s="287">
        <f t="shared" ref="G556:I559" si="845">G562+G568+G574+G580</f>
        <v>12510.9</v>
      </c>
      <c r="H556" s="287">
        <f t="shared" si="845"/>
        <v>12510.9</v>
      </c>
      <c r="I556" s="287">
        <f t="shared" si="845"/>
        <v>1461</v>
      </c>
      <c r="J556" s="153">
        <f t="shared" si="815"/>
        <v>0.12</v>
      </c>
      <c r="K556" s="287">
        <f t="shared" si="841"/>
        <v>1211.8699999999999</v>
      </c>
      <c r="L556" s="153">
        <f>K556/H556</f>
        <v>0.1</v>
      </c>
      <c r="M556" s="125">
        <f>K556/I556</f>
        <v>0.83</v>
      </c>
      <c r="N556" s="287">
        <f t="shared" si="844"/>
        <v>12510.9</v>
      </c>
      <c r="O556" s="287">
        <f t="shared" si="844"/>
        <v>0</v>
      </c>
      <c r="P556" s="153">
        <f t="shared" si="818"/>
        <v>1</v>
      </c>
      <c r="Q556" s="287">
        <f t="shared" si="819"/>
        <v>11299.03</v>
      </c>
      <c r="R556" s="287">
        <f t="shared" si="820"/>
        <v>249.13</v>
      </c>
      <c r="S556" s="468"/>
      <c r="T556" s="40" t="b">
        <f t="shared" si="821"/>
        <v>1</v>
      </c>
      <c r="CJ556" s="40" t="b">
        <f t="shared" si="822"/>
        <v>1</v>
      </c>
      <c r="CT556" s="185">
        <f t="shared" si="823"/>
        <v>12510.9</v>
      </c>
      <c r="CU556" s="40" t="b">
        <f t="shared" si="824"/>
        <v>1</v>
      </c>
    </row>
    <row r="557" spans="1:99" s="250" customFormat="1" ht="36" customHeight="1" x14ac:dyDescent="0.25">
      <c r="A557" s="529"/>
      <c r="B557" s="161" t="s">
        <v>20</v>
      </c>
      <c r="C557" s="156"/>
      <c r="D557" s="287"/>
      <c r="E557" s="287"/>
      <c r="F557" s="287"/>
      <c r="G557" s="287">
        <f t="shared" si="845"/>
        <v>948.6</v>
      </c>
      <c r="H557" s="287">
        <f t="shared" si="845"/>
        <v>948.6</v>
      </c>
      <c r="I557" s="287">
        <f t="shared" si="845"/>
        <v>0</v>
      </c>
      <c r="J557" s="153">
        <f t="shared" si="815"/>
        <v>0</v>
      </c>
      <c r="K557" s="287">
        <f t="shared" si="841"/>
        <v>0</v>
      </c>
      <c r="L557" s="153">
        <f t="shared" ref="L557:L559" si="846">K557/H557</f>
        <v>0</v>
      </c>
      <c r="M557" s="157" t="e">
        <f t="shared" ref="M557:M559" si="847">K557/I557</f>
        <v>#DIV/0!</v>
      </c>
      <c r="N557" s="287">
        <f t="shared" si="844"/>
        <v>948.6</v>
      </c>
      <c r="O557" s="287">
        <f t="shared" si="844"/>
        <v>0</v>
      </c>
      <c r="P557" s="153">
        <f t="shared" si="818"/>
        <v>1</v>
      </c>
      <c r="Q557" s="287">
        <f t="shared" si="819"/>
        <v>948.6</v>
      </c>
      <c r="R557" s="287">
        <f t="shared" si="820"/>
        <v>0</v>
      </c>
      <c r="S557" s="468"/>
      <c r="T557" s="40" t="b">
        <f t="shared" si="821"/>
        <v>1</v>
      </c>
      <c r="CJ557" s="40" t="b">
        <f t="shared" si="822"/>
        <v>1</v>
      </c>
      <c r="CT557" s="185">
        <f t="shared" si="823"/>
        <v>948.6</v>
      </c>
      <c r="CU557" s="40" t="b">
        <f t="shared" si="824"/>
        <v>1</v>
      </c>
    </row>
    <row r="558" spans="1:99" s="250" customFormat="1" ht="36" customHeight="1" x14ac:dyDescent="0.25">
      <c r="A558" s="529"/>
      <c r="B558" s="162" t="s">
        <v>22</v>
      </c>
      <c r="C558" s="277"/>
      <c r="D558" s="294"/>
      <c r="E558" s="294"/>
      <c r="F558" s="294"/>
      <c r="G558" s="287">
        <f t="shared" si="845"/>
        <v>14410.66</v>
      </c>
      <c r="H558" s="287">
        <f t="shared" si="845"/>
        <v>14410.66</v>
      </c>
      <c r="I558" s="287">
        <f t="shared" si="845"/>
        <v>2167.9</v>
      </c>
      <c r="J558" s="124">
        <f t="shared" si="815"/>
        <v>0.15</v>
      </c>
      <c r="K558" s="287">
        <f t="shared" si="841"/>
        <v>2167.9</v>
      </c>
      <c r="L558" s="124">
        <f t="shared" si="846"/>
        <v>0.15</v>
      </c>
      <c r="M558" s="157">
        <f t="shared" si="847"/>
        <v>1</v>
      </c>
      <c r="N558" s="287">
        <f t="shared" si="844"/>
        <v>14410.66</v>
      </c>
      <c r="O558" s="287">
        <f t="shared" si="844"/>
        <v>0</v>
      </c>
      <c r="P558" s="153">
        <f t="shared" si="818"/>
        <v>1</v>
      </c>
      <c r="Q558" s="287">
        <f t="shared" si="819"/>
        <v>12242.76</v>
      </c>
      <c r="R558" s="287">
        <f t="shared" si="820"/>
        <v>0</v>
      </c>
      <c r="S558" s="468"/>
      <c r="T558" s="40" t="b">
        <f t="shared" si="821"/>
        <v>1</v>
      </c>
      <c r="CJ558" s="40" t="b">
        <f t="shared" si="822"/>
        <v>1</v>
      </c>
      <c r="CT558" s="185">
        <f t="shared" si="823"/>
        <v>14410.66</v>
      </c>
      <c r="CU558" s="40" t="b">
        <f t="shared" si="824"/>
        <v>1</v>
      </c>
    </row>
    <row r="559" spans="1:99" s="250" customFormat="1" ht="36" customHeight="1" collapsed="1" x14ac:dyDescent="0.25">
      <c r="A559" s="533"/>
      <c r="B559" s="161" t="s">
        <v>11</v>
      </c>
      <c r="C559" s="156"/>
      <c r="D559" s="287"/>
      <c r="E559" s="287"/>
      <c r="F559" s="287"/>
      <c r="G559" s="287">
        <f t="shared" si="845"/>
        <v>0</v>
      </c>
      <c r="H559" s="287">
        <f t="shared" si="845"/>
        <v>0</v>
      </c>
      <c r="I559" s="287">
        <f t="shared" si="845"/>
        <v>0</v>
      </c>
      <c r="J559" s="124" t="e">
        <f t="shared" si="815"/>
        <v>#DIV/0!</v>
      </c>
      <c r="K559" s="287">
        <f t="shared" si="841"/>
        <v>0</v>
      </c>
      <c r="L559" s="124" t="e">
        <f t="shared" si="846"/>
        <v>#DIV/0!</v>
      </c>
      <c r="M559" s="124" t="e">
        <f t="shared" si="847"/>
        <v>#DIV/0!</v>
      </c>
      <c r="N559" s="287">
        <f t="shared" si="844"/>
        <v>0</v>
      </c>
      <c r="O559" s="287">
        <f t="shared" si="844"/>
        <v>0</v>
      </c>
      <c r="P559" s="124" t="e">
        <f t="shared" si="818"/>
        <v>#DIV/0!</v>
      </c>
      <c r="Q559" s="287">
        <f t="shared" si="819"/>
        <v>0</v>
      </c>
      <c r="R559" s="287">
        <f t="shared" si="820"/>
        <v>0</v>
      </c>
      <c r="S559" s="469"/>
      <c r="T559" s="40" t="b">
        <f t="shared" si="821"/>
        <v>1</v>
      </c>
      <c r="CJ559" s="40" t="b">
        <f t="shared" si="822"/>
        <v>1</v>
      </c>
      <c r="CT559" s="185">
        <f t="shared" si="823"/>
        <v>0</v>
      </c>
      <c r="CU559" s="40" t="b">
        <f t="shared" si="824"/>
        <v>1</v>
      </c>
    </row>
    <row r="560" spans="1:99" s="39" customFormat="1" ht="203.25" customHeight="1" x14ac:dyDescent="0.25">
      <c r="A560" s="176" t="s">
        <v>150</v>
      </c>
      <c r="B560" s="122" t="s">
        <v>253</v>
      </c>
      <c r="C560" s="158" t="s">
        <v>17</v>
      </c>
      <c r="D560" s="286">
        <f t="shared" ref="D560:I560" si="848">SUM(D561:D565)</f>
        <v>0</v>
      </c>
      <c r="E560" s="286">
        <f t="shared" si="848"/>
        <v>0</v>
      </c>
      <c r="F560" s="286">
        <f t="shared" si="848"/>
        <v>0</v>
      </c>
      <c r="G560" s="286">
        <f t="shared" si="848"/>
        <v>17785.66</v>
      </c>
      <c r="H560" s="286">
        <f t="shared" si="848"/>
        <v>17785.66</v>
      </c>
      <c r="I560" s="286">
        <f t="shared" si="848"/>
        <v>2167.9</v>
      </c>
      <c r="J560" s="123">
        <f>I560/H560</f>
        <v>0.12</v>
      </c>
      <c r="K560" s="286">
        <f>SUM(K561:K565)</f>
        <v>2167.9</v>
      </c>
      <c r="L560" s="123">
        <f>K560/H560</f>
        <v>0.12</v>
      </c>
      <c r="M560" s="123">
        <f>K560/I560</f>
        <v>1</v>
      </c>
      <c r="N560" s="286">
        <f>SUM(N561:N565)</f>
        <v>17785.66</v>
      </c>
      <c r="O560" s="286">
        <f t="shared" ref="O560:O584" si="849">H560-N560</f>
        <v>0</v>
      </c>
      <c r="P560" s="123">
        <f t="shared" si="818"/>
        <v>1</v>
      </c>
      <c r="Q560" s="286">
        <f t="shared" si="819"/>
        <v>15617.76</v>
      </c>
      <c r="R560" s="286">
        <f t="shared" si="820"/>
        <v>0</v>
      </c>
      <c r="S560" s="583" t="s">
        <v>477</v>
      </c>
      <c r="T560" s="38" t="b">
        <f t="shared" si="821"/>
        <v>1</v>
      </c>
      <c r="CJ560" s="253" t="b">
        <f t="shared" si="822"/>
        <v>1</v>
      </c>
      <c r="CT560" s="351">
        <f t="shared" si="823"/>
        <v>17785.66</v>
      </c>
      <c r="CU560" s="253" t="b">
        <f t="shared" si="824"/>
        <v>1</v>
      </c>
    </row>
    <row r="561" spans="1:99" s="32" customFormat="1" ht="83.25" customHeight="1" x14ac:dyDescent="0.25">
      <c r="A561" s="529"/>
      <c r="B561" s="162" t="s">
        <v>10</v>
      </c>
      <c r="C561" s="541"/>
      <c r="D561" s="294"/>
      <c r="E561" s="294"/>
      <c r="F561" s="530"/>
      <c r="G561" s="294"/>
      <c r="H561" s="294"/>
      <c r="I561" s="294"/>
      <c r="J561" s="154" t="e">
        <f t="shared" ref="J561" si="850">I561/H561</f>
        <v>#DIV/0!</v>
      </c>
      <c r="K561" s="294"/>
      <c r="L561" s="154" t="e">
        <f t="shared" ref="L561" si="851">K561/H561</f>
        <v>#DIV/0!</v>
      </c>
      <c r="M561" s="154" t="e">
        <f t="shared" ref="M561:M565" si="852">K561/I561</f>
        <v>#DIV/0!</v>
      </c>
      <c r="N561" s="294"/>
      <c r="O561" s="294">
        <f t="shared" si="849"/>
        <v>0</v>
      </c>
      <c r="P561" s="154" t="e">
        <f t="shared" si="818"/>
        <v>#DIV/0!</v>
      </c>
      <c r="Q561" s="294">
        <f t="shared" si="819"/>
        <v>0</v>
      </c>
      <c r="R561" s="294">
        <f t="shared" si="820"/>
        <v>0</v>
      </c>
      <c r="S561" s="584"/>
      <c r="T561" s="253" t="b">
        <f t="shared" si="821"/>
        <v>1</v>
      </c>
      <c r="CJ561" s="253" t="b">
        <f t="shared" si="822"/>
        <v>1</v>
      </c>
      <c r="CT561" s="351">
        <f t="shared" si="823"/>
        <v>0</v>
      </c>
      <c r="CU561" s="253" t="b">
        <f t="shared" si="824"/>
        <v>1</v>
      </c>
    </row>
    <row r="562" spans="1:99" s="32" customFormat="1" ht="83.25" customHeight="1" x14ac:dyDescent="0.25">
      <c r="A562" s="529"/>
      <c r="B562" s="161" t="s">
        <v>8</v>
      </c>
      <c r="C562" s="156"/>
      <c r="D562" s="287"/>
      <c r="E562" s="287"/>
      <c r="F562" s="287">
        <f>D562-E562</f>
        <v>0</v>
      </c>
      <c r="G562" s="287">
        <v>2700</v>
      </c>
      <c r="H562" s="287">
        <v>2700</v>
      </c>
      <c r="I562" s="287"/>
      <c r="J562" s="153">
        <f>I562/H562</f>
        <v>0</v>
      </c>
      <c r="K562" s="287">
        <f>I562</f>
        <v>0</v>
      </c>
      <c r="L562" s="542">
        <f>K562/H562</f>
        <v>0</v>
      </c>
      <c r="M562" s="157" t="e">
        <f t="shared" si="852"/>
        <v>#DIV/0!</v>
      </c>
      <c r="N562" s="287">
        <f>H562</f>
        <v>2700</v>
      </c>
      <c r="O562" s="287">
        <f t="shared" si="849"/>
        <v>0</v>
      </c>
      <c r="P562" s="153">
        <f t="shared" si="818"/>
        <v>1</v>
      </c>
      <c r="Q562" s="287">
        <f t="shared" si="819"/>
        <v>2700</v>
      </c>
      <c r="R562" s="287">
        <f t="shared" si="820"/>
        <v>0</v>
      </c>
      <c r="S562" s="584"/>
      <c r="T562" s="253" t="b">
        <f t="shared" si="821"/>
        <v>1</v>
      </c>
      <c r="CJ562" s="253" t="b">
        <f t="shared" si="822"/>
        <v>1</v>
      </c>
      <c r="CT562" s="351">
        <f t="shared" si="823"/>
        <v>2700</v>
      </c>
      <c r="CU562" s="253" t="b">
        <f t="shared" si="824"/>
        <v>1</v>
      </c>
    </row>
    <row r="563" spans="1:99" s="32" customFormat="1" ht="83.25" customHeight="1" x14ac:dyDescent="0.25">
      <c r="A563" s="529"/>
      <c r="B563" s="161" t="s">
        <v>20</v>
      </c>
      <c r="C563" s="156"/>
      <c r="D563" s="287"/>
      <c r="E563" s="287"/>
      <c r="F563" s="287"/>
      <c r="G563" s="287">
        <v>675</v>
      </c>
      <c r="H563" s="287">
        <v>675</v>
      </c>
      <c r="I563" s="287"/>
      <c r="J563" s="153">
        <f>I563/H563</f>
        <v>0</v>
      </c>
      <c r="K563" s="287">
        <f>I563</f>
        <v>0</v>
      </c>
      <c r="L563" s="542">
        <f>K563/H563</f>
        <v>0</v>
      </c>
      <c r="M563" s="157" t="e">
        <f t="shared" si="852"/>
        <v>#DIV/0!</v>
      </c>
      <c r="N563" s="287">
        <f>H563</f>
        <v>675</v>
      </c>
      <c r="O563" s="287">
        <f t="shared" si="849"/>
        <v>0</v>
      </c>
      <c r="P563" s="153">
        <f t="shared" si="818"/>
        <v>1</v>
      </c>
      <c r="Q563" s="287">
        <f t="shared" si="819"/>
        <v>675</v>
      </c>
      <c r="R563" s="287">
        <f t="shared" si="820"/>
        <v>0</v>
      </c>
      <c r="S563" s="584"/>
      <c r="T563" s="253" t="b">
        <f t="shared" si="821"/>
        <v>1</v>
      </c>
      <c r="CJ563" s="253" t="b">
        <f t="shared" si="822"/>
        <v>1</v>
      </c>
      <c r="CT563" s="351">
        <f t="shared" si="823"/>
        <v>675</v>
      </c>
      <c r="CU563" s="253" t="b">
        <f t="shared" si="824"/>
        <v>1</v>
      </c>
    </row>
    <row r="564" spans="1:99" s="32" customFormat="1" ht="83.25" customHeight="1" x14ac:dyDescent="0.25">
      <c r="A564" s="529"/>
      <c r="B564" s="162" t="s">
        <v>22</v>
      </c>
      <c r="C564" s="541"/>
      <c r="D564" s="294"/>
      <c r="E564" s="294"/>
      <c r="F564" s="530"/>
      <c r="G564" s="294">
        <v>14410.66</v>
      </c>
      <c r="H564" s="294">
        <v>14410.66</v>
      </c>
      <c r="I564" s="294">
        <v>2167.9</v>
      </c>
      <c r="J564" s="153">
        <f>I564/H564</f>
        <v>0.15</v>
      </c>
      <c r="K564" s="287">
        <f>I564</f>
        <v>2167.9</v>
      </c>
      <c r="L564" s="153">
        <f t="shared" ref="L564:L565" si="853">K564/H564</f>
        <v>0.15</v>
      </c>
      <c r="M564" s="153">
        <f t="shared" si="852"/>
        <v>1</v>
      </c>
      <c r="N564" s="287">
        <f>H564</f>
        <v>14410.66</v>
      </c>
      <c r="O564" s="530">
        <f t="shared" si="849"/>
        <v>0</v>
      </c>
      <c r="P564" s="153">
        <f t="shared" si="818"/>
        <v>1</v>
      </c>
      <c r="Q564" s="294">
        <f t="shared" si="819"/>
        <v>12242.76</v>
      </c>
      <c r="R564" s="294">
        <f t="shared" si="820"/>
        <v>0</v>
      </c>
      <c r="S564" s="584"/>
      <c r="T564" s="253" t="b">
        <f t="shared" si="821"/>
        <v>1</v>
      </c>
      <c r="CJ564" s="253" t="b">
        <f t="shared" si="822"/>
        <v>1</v>
      </c>
      <c r="CT564" s="351">
        <f t="shared" si="823"/>
        <v>14410.66</v>
      </c>
      <c r="CU564" s="253" t="b">
        <f t="shared" si="824"/>
        <v>1</v>
      </c>
    </row>
    <row r="565" spans="1:99" s="32" customFormat="1" ht="89.25" customHeight="1" collapsed="1" x14ac:dyDescent="0.25">
      <c r="A565" s="533"/>
      <c r="B565" s="161" t="s">
        <v>11</v>
      </c>
      <c r="C565" s="156"/>
      <c r="D565" s="287"/>
      <c r="E565" s="287"/>
      <c r="F565" s="449"/>
      <c r="G565" s="287"/>
      <c r="H565" s="449"/>
      <c r="I565" s="287"/>
      <c r="J565" s="157" t="e">
        <f t="shared" ref="J565" si="854">I565/H565</f>
        <v>#DIV/0!</v>
      </c>
      <c r="K565" s="287"/>
      <c r="L565" s="157" t="e">
        <f t="shared" si="853"/>
        <v>#DIV/0!</v>
      </c>
      <c r="M565" s="157" t="e">
        <f t="shared" si="852"/>
        <v>#DIV/0!</v>
      </c>
      <c r="N565" s="287"/>
      <c r="O565" s="449">
        <f t="shared" si="849"/>
        <v>0</v>
      </c>
      <c r="P565" s="157" t="e">
        <f t="shared" si="818"/>
        <v>#DIV/0!</v>
      </c>
      <c r="Q565" s="287">
        <f t="shared" si="819"/>
        <v>0</v>
      </c>
      <c r="R565" s="449">
        <f t="shared" si="820"/>
        <v>0</v>
      </c>
      <c r="S565" s="585"/>
      <c r="T565" s="253" t="b">
        <f t="shared" si="821"/>
        <v>1</v>
      </c>
      <c r="CJ565" s="253" t="b">
        <f t="shared" si="822"/>
        <v>1</v>
      </c>
      <c r="CT565" s="351">
        <f t="shared" si="823"/>
        <v>0</v>
      </c>
      <c r="CU565" s="253" t="b">
        <f t="shared" si="824"/>
        <v>1</v>
      </c>
    </row>
    <row r="566" spans="1:99" s="43" customFormat="1" ht="97.5" customHeight="1" x14ac:dyDescent="0.25">
      <c r="A566" s="176" t="s">
        <v>151</v>
      </c>
      <c r="B566" s="122" t="s">
        <v>229</v>
      </c>
      <c r="C566" s="158" t="s">
        <v>17</v>
      </c>
      <c r="D566" s="286">
        <f t="shared" ref="D566:I566" si="855">SUM(D567:D571)</f>
        <v>0</v>
      </c>
      <c r="E566" s="286">
        <f t="shared" si="855"/>
        <v>0</v>
      </c>
      <c r="F566" s="286">
        <f t="shared" si="855"/>
        <v>0</v>
      </c>
      <c r="G566" s="286">
        <f t="shared" si="855"/>
        <v>912</v>
      </c>
      <c r="H566" s="296">
        <f t="shared" si="855"/>
        <v>912</v>
      </c>
      <c r="I566" s="524">
        <f t="shared" si="855"/>
        <v>0</v>
      </c>
      <c r="J566" s="123">
        <f>I566/H566</f>
        <v>0</v>
      </c>
      <c r="K566" s="286">
        <f>SUM(K567:K571)</f>
        <v>0</v>
      </c>
      <c r="L566" s="123">
        <f>K566/H566</f>
        <v>0</v>
      </c>
      <c r="M566" s="363" t="e">
        <f>K566/I566</f>
        <v>#DIV/0!</v>
      </c>
      <c r="N566" s="286">
        <f>SUM(N567:N571)</f>
        <v>912</v>
      </c>
      <c r="O566" s="296">
        <f t="shared" si="849"/>
        <v>0</v>
      </c>
      <c r="P566" s="123">
        <f t="shared" si="818"/>
        <v>1</v>
      </c>
      <c r="Q566" s="286">
        <f t="shared" si="819"/>
        <v>912</v>
      </c>
      <c r="R566" s="296">
        <f t="shared" si="820"/>
        <v>0</v>
      </c>
      <c r="S566" s="583" t="s">
        <v>417</v>
      </c>
      <c r="T566" s="42" t="b">
        <f t="shared" ref="T566:T583" si="856">H584-K584=Q584</f>
        <v>1</v>
      </c>
      <c r="CJ566" s="40" t="b">
        <f t="shared" si="822"/>
        <v>1</v>
      </c>
      <c r="CT566" s="185">
        <f t="shared" si="823"/>
        <v>912</v>
      </c>
      <c r="CU566" s="40" t="b">
        <f t="shared" si="824"/>
        <v>1</v>
      </c>
    </row>
    <row r="567" spans="1:99" s="32" customFormat="1" ht="87" customHeight="1" x14ac:dyDescent="0.25">
      <c r="A567" s="517"/>
      <c r="B567" s="126" t="s">
        <v>10</v>
      </c>
      <c r="C567" s="475"/>
      <c r="D567" s="470"/>
      <c r="E567" s="470"/>
      <c r="F567" s="293"/>
      <c r="G567" s="470"/>
      <c r="H567" s="470"/>
      <c r="I567" s="294"/>
      <c r="J567" s="140" t="e">
        <f t="shared" ref="J567" si="857">I567/H567</f>
        <v>#DIV/0!</v>
      </c>
      <c r="K567" s="188"/>
      <c r="L567" s="140" t="e">
        <f t="shared" ref="L567" si="858">K567/H567</f>
        <v>#DIV/0!</v>
      </c>
      <c r="M567" s="140" t="e">
        <f t="shared" ref="M567" si="859">K567/I567</f>
        <v>#DIV/0!</v>
      </c>
      <c r="N567" s="188"/>
      <c r="O567" s="470">
        <f t="shared" si="849"/>
        <v>0</v>
      </c>
      <c r="P567" s="140" t="e">
        <f t="shared" si="818"/>
        <v>#DIV/0!</v>
      </c>
      <c r="Q567" s="470">
        <f t="shared" si="819"/>
        <v>0</v>
      </c>
      <c r="R567" s="470">
        <f t="shared" si="820"/>
        <v>0</v>
      </c>
      <c r="S567" s="584"/>
      <c r="T567" s="32" t="b">
        <f t="shared" si="856"/>
        <v>1</v>
      </c>
      <c r="CJ567" s="40" t="b">
        <f t="shared" si="822"/>
        <v>1</v>
      </c>
      <c r="CT567" s="185">
        <f t="shared" si="823"/>
        <v>0</v>
      </c>
      <c r="CU567" s="40" t="b">
        <f t="shared" si="824"/>
        <v>1</v>
      </c>
    </row>
    <row r="568" spans="1:99" s="32" customFormat="1" ht="87" customHeight="1" x14ac:dyDescent="0.25">
      <c r="A568" s="517"/>
      <c r="B568" s="126" t="s">
        <v>8</v>
      </c>
      <c r="C568" s="475"/>
      <c r="D568" s="470"/>
      <c r="E568" s="470"/>
      <c r="F568" s="470">
        <f>D568-E568</f>
        <v>0</v>
      </c>
      <c r="G568" s="470">
        <v>638.4</v>
      </c>
      <c r="H568" s="470">
        <v>638.4</v>
      </c>
      <c r="I568" s="470"/>
      <c r="J568" s="198">
        <f>I568/H568</f>
        <v>0</v>
      </c>
      <c r="K568" s="470"/>
      <c r="L568" s="198">
        <f>K568/H568</f>
        <v>0</v>
      </c>
      <c r="M568" s="140" t="e">
        <f>K568/I568</f>
        <v>#DIV/0!</v>
      </c>
      <c r="N568" s="470">
        <f>H568</f>
        <v>638.4</v>
      </c>
      <c r="O568" s="470">
        <f t="shared" si="849"/>
        <v>0</v>
      </c>
      <c r="P568" s="198">
        <f t="shared" si="818"/>
        <v>1</v>
      </c>
      <c r="Q568" s="470">
        <f t="shared" si="819"/>
        <v>638.4</v>
      </c>
      <c r="R568" s="470">
        <f t="shared" si="820"/>
        <v>0</v>
      </c>
      <c r="S568" s="584"/>
      <c r="T568" s="32" t="b">
        <f t="shared" si="856"/>
        <v>1</v>
      </c>
      <c r="CJ568" s="40" t="b">
        <f t="shared" si="822"/>
        <v>1</v>
      </c>
      <c r="CT568" s="185">
        <f t="shared" si="823"/>
        <v>638.4</v>
      </c>
      <c r="CU568" s="40" t="b">
        <f t="shared" si="824"/>
        <v>1</v>
      </c>
    </row>
    <row r="569" spans="1:99" s="32" customFormat="1" ht="87" customHeight="1" x14ac:dyDescent="0.25">
      <c r="A569" s="517"/>
      <c r="B569" s="180" t="s">
        <v>20</v>
      </c>
      <c r="C569" s="452"/>
      <c r="D569" s="471"/>
      <c r="E569" s="471"/>
      <c r="F569" s="471"/>
      <c r="G569" s="471">
        <v>273.60000000000002</v>
      </c>
      <c r="H569" s="471">
        <v>273.60000000000002</v>
      </c>
      <c r="I569" s="471"/>
      <c r="J569" s="125">
        <f t="shared" ref="J569:J571" si="860">I569/H569</f>
        <v>0</v>
      </c>
      <c r="K569" s="471"/>
      <c r="L569" s="125">
        <f t="shared" ref="L569:L571" si="861">K569/H569</f>
        <v>0</v>
      </c>
      <c r="M569" s="124" t="e">
        <f t="shared" ref="M569:M571" si="862">K569/I569</f>
        <v>#DIV/0!</v>
      </c>
      <c r="N569" s="471">
        <f>H569</f>
        <v>273.60000000000002</v>
      </c>
      <c r="O569" s="471">
        <f t="shared" si="849"/>
        <v>0</v>
      </c>
      <c r="P569" s="125">
        <f t="shared" si="818"/>
        <v>1</v>
      </c>
      <c r="Q569" s="471">
        <f t="shared" si="819"/>
        <v>273.60000000000002</v>
      </c>
      <c r="R569" s="471">
        <f t="shared" si="820"/>
        <v>0</v>
      </c>
      <c r="S569" s="584"/>
      <c r="T569" s="32" t="b">
        <f t="shared" si="856"/>
        <v>1</v>
      </c>
      <c r="CJ569" s="40" t="b">
        <f t="shared" si="822"/>
        <v>1</v>
      </c>
      <c r="CT569" s="185">
        <f t="shared" si="823"/>
        <v>273.60000000000002</v>
      </c>
      <c r="CU569" s="40" t="b">
        <f t="shared" si="824"/>
        <v>1</v>
      </c>
    </row>
    <row r="570" spans="1:99" s="32" customFormat="1" ht="87" customHeight="1" x14ac:dyDescent="0.25">
      <c r="A570" s="517"/>
      <c r="B570" s="126" t="s">
        <v>22</v>
      </c>
      <c r="C570" s="475"/>
      <c r="D570" s="470"/>
      <c r="E570" s="470"/>
      <c r="F570" s="293"/>
      <c r="G570" s="470"/>
      <c r="H570" s="293"/>
      <c r="I570" s="294"/>
      <c r="J570" s="140" t="e">
        <f t="shared" si="860"/>
        <v>#DIV/0!</v>
      </c>
      <c r="K570" s="470"/>
      <c r="L570" s="140" t="e">
        <f t="shared" si="861"/>
        <v>#DIV/0!</v>
      </c>
      <c r="M570" s="140" t="e">
        <f t="shared" si="862"/>
        <v>#DIV/0!</v>
      </c>
      <c r="N570" s="470"/>
      <c r="O570" s="293">
        <f t="shared" si="849"/>
        <v>0</v>
      </c>
      <c r="P570" s="140" t="e">
        <f t="shared" si="818"/>
        <v>#DIV/0!</v>
      </c>
      <c r="Q570" s="470">
        <f t="shared" si="819"/>
        <v>0</v>
      </c>
      <c r="R570" s="293">
        <f t="shared" si="820"/>
        <v>0</v>
      </c>
      <c r="S570" s="584"/>
      <c r="T570" s="32" t="b">
        <f t="shared" si="856"/>
        <v>1</v>
      </c>
      <c r="CJ570" s="40" t="b">
        <f t="shared" si="822"/>
        <v>1</v>
      </c>
      <c r="CT570" s="185">
        <f t="shared" si="823"/>
        <v>0</v>
      </c>
      <c r="CU570" s="40" t="b">
        <f t="shared" si="824"/>
        <v>1</v>
      </c>
    </row>
    <row r="571" spans="1:99" s="32" customFormat="1" ht="96" customHeight="1" collapsed="1" x14ac:dyDescent="0.25">
      <c r="A571" s="518"/>
      <c r="B571" s="180" t="s">
        <v>11</v>
      </c>
      <c r="C571" s="452"/>
      <c r="D571" s="471"/>
      <c r="E571" s="471"/>
      <c r="F571" s="283"/>
      <c r="G571" s="471"/>
      <c r="H571" s="283"/>
      <c r="I571" s="471"/>
      <c r="J571" s="124" t="e">
        <f t="shared" si="860"/>
        <v>#DIV/0!</v>
      </c>
      <c r="K571" s="471"/>
      <c r="L571" s="124" t="e">
        <f t="shared" si="861"/>
        <v>#DIV/0!</v>
      </c>
      <c r="M571" s="124" t="e">
        <f t="shared" si="862"/>
        <v>#DIV/0!</v>
      </c>
      <c r="N571" s="471"/>
      <c r="O571" s="283">
        <f t="shared" si="849"/>
        <v>0</v>
      </c>
      <c r="P571" s="124" t="e">
        <f t="shared" si="818"/>
        <v>#DIV/0!</v>
      </c>
      <c r="Q571" s="471">
        <f t="shared" si="819"/>
        <v>0</v>
      </c>
      <c r="R571" s="283">
        <f t="shared" si="820"/>
        <v>0</v>
      </c>
      <c r="S571" s="585"/>
      <c r="T571" s="32" t="b">
        <f t="shared" si="856"/>
        <v>1</v>
      </c>
      <c r="CJ571" s="40" t="b">
        <f t="shared" si="822"/>
        <v>1</v>
      </c>
      <c r="CT571" s="185">
        <f t="shared" si="823"/>
        <v>0</v>
      </c>
      <c r="CU571" s="40" t="b">
        <f t="shared" si="824"/>
        <v>1</v>
      </c>
    </row>
    <row r="572" spans="1:99" s="39" customFormat="1" ht="69.75" x14ac:dyDescent="0.25">
      <c r="A572" s="176" t="s">
        <v>152</v>
      </c>
      <c r="B572" s="122" t="s">
        <v>183</v>
      </c>
      <c r="C572" s="158" t="s">
        <v>17</v>
      </c>
      <c r="D572" s="286">
        <f t="shared" ref="D572:I572" si="863">SUM(D573:D577)</f>
        <v>0</v>
      </c>
      <c r="E572" s="286">
        <f t="shared" si="863"/>
        <v>0</v>
      </c>
      <c r="F572" s="286">
        <f t="shared" si="863"/>
        <v>0</v>
      </c>
      <c r="G572" s="286">
        <f t="shared" si="863"/>
        <v>9172.5</v>
      </c>
      <c r="H572" s="286">
        <f t="shared" si="863"/>
        <v>9172.5</v>
      </c>
      <c r="I572" s="286">
        <f t="shared" si="863"/>
        <v>1461</v>
      </c>
      <c r="J572" s="123">
        <f>I572/H572</f>
        <v>0.16</v>
      </c>
      <c r="K572" s="286">
        <f>SUM(K573:K577)</f>
        <v>1211.8699999999999</v>
      </c>
      <c r="L572" s="123">
        <f>K572/H572</f>
        <v>0.13</v>
      </c>
      <c r="M572" s="155">
        <f>K572/I572</f>
        <v>0.83</v>
      </c>
      <c r="N572" s="286">
        <f>SUM(N573:N577)</f>
        <v>9172.5</v>
      </c>
      <c r="O572" s="286">
        <f t="shared" si="849"/>
        <v>0</v>
      </c>
      <c r="P572" s="123">
        <f t="shared" si="818"/>
        <v>1</v>
      </c>
      <c r="Q572" s="286">
        <f t="shared" si="819"/>
        <v>7960.63</v>
      </c>
      <c r="R572" s="286">
        <f t="shared" si="820"/>
        <v>249.13</v>
      </c>
      <c r="S572" s="586" t="s">
        <v>384</v>
      </c>
      <c r="T572" s="38" t="b">
        <f t="shared" si="856"/>
        <v>1</v>
      </c>
      <c r="CJ572" s="40" t="b">
        <f t="shared" si="822"/>
        <v>1</v>
      </c>
      <c r="CT572" s="185">
        <f t="shared" si="823"/>
        <v>9172.5</v>
      </c>
      <c r="CU572" s="40" t="b">
        <f t="shared" si="824"/>
        <v>1</v>
      </c>
    </row>
    <row r="573" spans="1:99" s="250" customFormat="1" x14ac:dyDescent="0.25">
      <c r="A573" s="517"/>
      <c r="B573" s="180" t="s">
        <v>10</v>
      </c>
      <c r="C573" s="452"/>
      <c r="D573" s="471"/>
      <c r="E573" s="471"/>
      <c r="F573" s="283"/>
      <c r="G573" s="471"/>
      <c r="H573" s="471"/>
      <c r="I573" s="471"/>
      <c r="J573" s="124" t="e">
        <f t="shared" ref="J573" si="864">I573/H573</f>
        <v>#DIV/0!</v>
      </c>
      <c r="K573" s="127"/>
      <c r="L573" s="124" t="e">
        <f t="shared" ref="L573" si="865">K573/H573</f>
        <v>#DIV/0!</v>
      </c>
      <c r="M573" s="124" t="e">
        <f t="shared" ref="M573" si="866">K573/I573</f>
        <v>#DIV/0!</v>
      </c>
      <c r="N573" s="127"/>
      <c r="O573" s="471">
        <f t="shared" si="849"/>
        <v>0</v>
      </c>
      <c r="P573" s="124" t="e">
        <f t="shared" si="818"/>
        <v>#DIV/0!</v>
      </c>
      <c r="Q573" s="471">
        <f t="shared" si="819"/>
        <v>0</v>
      </c>
      <c r="R573" s="471">
        <f t="shared" si="820"/>
        <v>0</v>
      </c>
      <c r="S573" s="587"/>
      <c r="T573" s="40" t="b">
        <f t="shared" si="856"/>
        <v>1</v>
      </c>
      <c r="CJ573" s="40" t="b">
        <f t="shared" si="822"/>
        <v>1</v>
      </c>
      <c r="CT573" s="185">
        <f t="shared" si="823"/>
        <v>0</v>
      </c>
      <c r="CU573" s="40" t="b">
        <f t="shared" si="824"/>
        <v>1</v>
      </c>
    </row>
    <row r="574" spans="1:99" s="250" customFormat="1" x14ac:dyDescent="0.25">
      <c r="A574" s="517"/>
      <c r="B574" s="180" t="s">
        <v>8</v>
      </c>
      <c r="C574" s="452"/>
      <c r="D574" s="471"/>
      <c r="E574" s="471"/>
      <c r="F574" s="471">
        <f>D574-E574</f>
        <v>0</v>
      </c>
      <c r="G574" s="471">
        <v>9172.5</v>
      </c>
      <c r="H574" s="471">
        <v>9172.5</v>
      </c>
      <c r="I574" s="471">
        <v>1461</v>
      </c>
      <c r="J574" s="125">
        <f>I574/H574</f>
        <v>0.16</v>
      </c>
      <c r="K574" s="471">
        <v>1211.8699999999999</v>
      </c>
      <c r="L574" s="125">
        <f>K574/H574</f>
        <v>0.13</v>
      </c>
      <c r="M574" s="125">
        <f>K574/I574</f>
        <v>0.83</v>
      </c>
      <c r="N574" s="471">
        <f>H574</f>
        <v>9172.5</v>
      </c>
      <c r="O574" s="471">
        <f t="shared" si="849"/>
        <v>0</v>
      </c>
      <c r="P574" s="125">
        <f t="shared" si="818"/>
        <v>1</v>
      </c>
      <c r="Q574" s="471">
        <f t="shared" si="819"/>
        <v>7960.63</v>
      </c>
      <c r="R574" s="471">
        <f t="shared" si="820"/>
        <v>249.13</v>
      </c>
      <c r="S574" s="587"/>
      <c r="T574" s="40" t="b">
        <f t="shared" si="856"/>
        <v>1</v>
      </c>
      <c r="CJ574" s="40" t="b">
        <f t="shared" si="822"/>
        <v>1</v>
      </c>
      <c r="CT574" s="185">
        <f t="shared" si="823"/>
        <v>9172.5</v>
      </c>
      <c r="CU574" s="40" t="b">
        <f t="shared" si="824"/>
        <v>1</v>
      </c>
    </row>
    <row r="575" spans="1:99" s="250" customFormat="1" x14ac:dyDescent="0.25">
      <c r="A575" s="517"/>
      <c r="B575" s="180" t="s">
        <v>20</v>
      </c>
      <c r="C575" s="452"/>
      <c r="D575" s="471"/>
      <c r="E575" s="471"/>
      <c r="F575" s="471"/>
      <c r="G575" s="471"/>
      <c r="H575" s="471"/>
      <c r="I575" s="471"/>
      <c r="J575" s="124" t="e">
        <f t="shared" ref="J575:J589" si="867">I575/H575</f>
        <v>#DIV/0!</v>
      </c>
      <c r="K575" s="471"/>
      <c r="L575" s="124" t="e">
        <f t="shared" ref="L575:L577" si="868">K575/H575</f>
        <v>#DIV/0!</v>
      </c>
      <c r="M575" s="124" t="e">
        <f t="shared" ref="M575:M577" si="869">K575/I575</f>
        <v>#DIV/0!</v>
      </c>
      <c r="N575" s="471"/>
      <c r="O575" s="471">
        <f t="shared" si="849"/>
        <v>0</v>
      </c>
      <c r="P575" s="124" t="e">
        <f t="shared" si="818"/>
        <v>#DIV/0!</v>
      </c>
      <c r="Q575" s="471">
        <f t="shared" si="819"/>
        <v>0</v>
      </c>
      <c r="R575" s="471">
        <f t="shared" si="820"/>
        <v>0</v>
      </c>
      <c r="S575" s="587"/>
      <c r="T575" s="40" t="b">
        <f t="shared" si="856"/>
        <v>1</v>
      </c>
      <c r="CJ575" s="40" t="b">
        <f t="shared" si="822"/>
        <v>1</v>
      </c>
      <c r="CT575" s="185">
        <f t="shared" si="823"/>
        <v>0</v>
      </c>
      <c r="CU575" s="40" t="b">
        <f t="shared" si="824"/>
        <v>1</v>
      </c>
    </row>
    <row r="576" spans="1:99" s="250" customFormat="1" x14ac:dyDescent="0.25">
      <c r="A576" s="517"/>
      <c r="B576" s="126" t="s">
        <v>22</v>
      </c>
      <c r="C576" s="475"/>
      <c r="D576" s="470"/>
      <c r="E576" s="470"/>
      <c r="F576" s="293"/>
      <c r="G576" s="470"/>
      <c r="H576" s="293"/>
      <c r="I576" s="470"/>
      <c r="J576" s="124" t="e">
        <f t="shared" si="867"/>
        <v>#DIV/0!</v>
      </c>
      <c r="K576" s="470"/>
      <c r="L576" s="124" t="e">
        <f t="shared" si="868"/>
        <v>#DIV/0!</v>
      </c>
      <c r="M576" s="124" t="e">
        <f t="shared" si="869"/>
        <v>#DIV/0!</v>
      </c>
      <c r="N576" s="470"/>
      <c r="O576" s="293">
        <f t="shared" si="849"/>
        <v>0</v>
      </c>
      <c r="P576" s="124" t="e">
        <f t="shared" si="818"/>
        <v>#DIV/0!</v>
      </c>
      <c r="Q576" s="470">
        <f t="shared" si="819"/>
        <v>0</v>
      </c>
      <c r="R576" s="293">
        <f t="shared" si="820"/>
        <v>0</v>
      </c>
      <c r="S576" s="587"/>
      <c r="T576" s="40" t="b">
        <f t="shared" si="856"/>
        <v>1</v>
      </c>
      <c r="CJ576" s="40" t="b">
        <f t="shared" si="822"/>
        <v>1</v>
      </c>
      <c r="CT576" s="185">
        <f t="shared" si="823"/>
        <v>0</v>
      </c>
      <c r="CU576" s="40" t="b">
        <f t="shared" si="824"/>
        <v>1</v>
      </c>
    </row>
    <row r="577" spans="1:100" s="250" customFormat="1" collapsed="1" x14ac:dyDescent="0.25">
      <c r="A577" s="518"/>
      <c r="B577" s="180" t="s">
        <v>11</v>
      </c>
      <c r="C577" s="452"/>
      <c r="D577" s="471"/>
      <c r="E577" s="471"/>
      <c r="F577" s="283"/>
      <c r="G577" s="471"/>
      <c r="H577" s="283"/>
      <c r="I577" s="471"/>
      <c r="J577" s="124" t="e">
        <f t="shared" si="867"/>
        <v>#DIV/0!</v>
      </c>
      <c r="K577" s="471"/>
      <c r="L577" s="124" t="e">
        <f t="shared" si="868"/>
        <v>#DIV/0!</v>
      </c>
      <c r="M577" s="124" t="e">
        <f t="shared" si="869"/>
        <v>#DIV/0!</v>
      </c>
      <c r="N577" s="471"/>
      <c r="O577" s="283">
        <f t="shared" si="849"/>
        <v>0</v>
      </c>
      <c r="P577" s="124" t="e">
        <f t="shared" si="818"/>
        <v>#DIV/0!</v>
      </c>
      <c r="Q577" s="471">
        <f t="shared" si="819"/>
        <v>0</v>
      </c>
      <c r="R577" s="283">
        <f t="shared" si="820"/>
        <v>0</v>
      </c>
      <c r="S577" s="588"/>
      <c r="T577" s="40" t="b">
        <f t="shared" si="856"/>
        <v>1</v>
      </c>
      <c r="CJ577" s="40" t="b">
        <f t="shared" si="822"/>
        <v>1</v>
      </c>
      <c r="CT577" s="185">
        <f t="shared" si="823"/>
        <v>0</v>
      </c>
      <c r="CU577" s="40" t="b">
        <f t="shared" si="824"/>
        <v>1</v>
      </c>
    </row>
    <row r="578" spans="1:100" s="39" customFormat="1" ht="102" customHeight="1" x14ac:dyDescent="0.25">
      <c r="A578" s="176" t="s">
        <v>353</v>
      </c>
      <c r="B578" s="122" t="s">
        <v>222</v>
      </c>
      <c r="C578" s="158" t="s">
        <v>17</v>
      </c>
      <c r="D578" s="286">
        <f t="shared" ref="D578:I578" si="870">SUM(D579:D583)</f>
        <v>0</v>
      </c>
      <c r="E578" s="286">
        <f t="shared" si="870"/>
        <v>0</v>
      </c>
      <c r="F578" s="286">
        <f t="shared" si="870"/>
        <v>0</v>
      </c>
      <c r="G578" s="286">
        <f t="shared" si="870"/>
        <v>307.5</v>
      </c>
      <c r="H578" s="286">
        <f t="shared" si="870"/>
        <v>307.5</v>
      </c>
      <c r="I578" s="286">
        <f t="shared" si="870"/>
        <v>0</v>
      </c>
      <c r="J578" s="123">
        <f>I578/H578</f>
        <v>0</v>
      </c>
      <c r="K578" s="286">
        <f>SUM(K579:K583)</f>
        <v>0</v>
      </c>
      <c r="L578" s="123">
        <f>K578/H578</f>
        <v>0</v>
      </c>
      <c r="M578" s="363" t="e">
        <f>K578/I578</f>
        <v>#DIV/0!</v>
      </c>
      <c r="N578" s="286">
        <f>SUM(N579:N583)</f>
        <v>307.5</v>
      </c>
      <c r="O578" s="286">
        <f t="shared" si="849"/>
        <v>0</v>
      </c>
      <c r="P578" s="123">
        <f t="shared" si="818"/>
        <v>1</v>
      </c>
      <c r="Q578" s="286">
        <f t="shared" si="819"/>
        <v>307.5</v>
      </c>
      <c r="R578" s="286">
        <f t="shared" si="820"/>
        <v>0</v>
      </c>
      <c r="S578" s="586" t="s">
        <v>254</v>
      </c>
      <c r="T578" s="38" t="b">
        <f t="shared" si="856"/>
        <v>1</v>
      </c>
      <c r="CJ578" s="40" t="b">
        <f t="shared" si="822"/>
        <v>1</v>
      </c>
      <c r="CT578" s="185">
        <f t="shared" si="823"/>
        <v>307.5</v>
      </c>
      <c r="CU578" s="40" t="b">
        <f t="shared" si="824"/>
        <v>1</v>
      </c>
    </row>
    <row r="579" spans="1:100" s="250" customFormat="1" ht="32.25" customHeight="1" x14ac:dyDescent="0.25">
      <c r="A579" s="517"/>
      <c r="B579" s="180" t="s">
        <v>10</v>
      </c>
      <c r="C579" s="452"/>
      <c r="D579" s="471"/>
      <c r="E579" s="471"/>
      <c r="F579" s="283"/>
      <c r="G579" s="471">
        <v>307.5</v>
      </c>
      <c r="H579" s="471">
        <v>307.5</v>
      </c>
      <c r="I579" s="471"/>
      <c r="J579" s="125">
        <f t="shared" ref="J579" si="871">I579/H579</f>
        <v>0</v>
      </c>
      <c r="K579" s="471"/>
      <c r="L579" s="125">
        <f t="shared" ref="L579" si="872">K579/H579</f>
        <v>0</v>
      </c>
      <c r="M579" s="124" t="e">
        <f t="shared" ref="M579" si="873">K579/I579</f>
        <v>#DIV/0!</v>
      </c>
      <c r="N579" s="471">
        <f>H579</f>
        <v>307.5</v>
      </c>
      <c r="O579" s="471">
        <f t="shared" si="849"/>
        <v>0</v>
      </c>
      <c r="P579" s="153">
        <f t="shared" si="818"/>
        <v>1</v>
      </c>
      <c r="Q579" s="471">
        <f t="shared" si="819"/>
        <v>307.5</v>
      </c>
      <c r="R579" s="471">
        <f t="shared" si="820"/>
        <v>0</v>
      </c>
      <c r="S579" s="587"/>
      <c r="T579" s="40" t="b">
        <f t="shared" si="856"/>
        <v>1</v>
      </c>
      <c r="CJ579" s="40" t="b">
        <f t="shared" si="822"/>
        <v>1</v>
      </c>
      <c r="CT579" s="185">
        <f t="shared" si="823"/>
        <v>307.5</v>
      </c>
      <c r="CU579" s="40" t="b">
        <f t="shared" si="824"/>
        <v>1</v>
      </c>
    </row>
    <row r="580" spans="1:100" s="250" customFormat="1" ht="32.25" customHeight="1" x14ac:dyDescent="0.25">
      <c r="A580" s="517"/>
      <c r="B580" s="180" t="s">
        <v>8</v>
      </c>
      <c r="C580" s="452"/>
      <c r="D580" s="471"/>
      <c r="E580" s="471"/>
      <c r="F580" s="471">
        <f>D580-E580</f>
        <v>0</v>
      </c>
      <c r="G580" s="471"/>
      <c r="H580" s="471"/>
      <c r="I580" s="471"/>
      <c r="J580" s="124" t="e">
        <f>I580/H580</f>
        <v>#DIV/0!</v>
      </c>
      <c r="K580" s="471"/>
      <c r="L580" s="124" t="e">
        <f>K580/H580</f>
        <v>#DIV/0!</v>
      </c>
      <c r="M580" s="124" t="e">
        <f>K580/I580</f>
        <v>#DIV/0!</v>
      </c>
      <c r="N580" s="471">
        <f>H580</f>
        <v>0</v>
      </c>
      <c r="O580" s="471">
        <f t="shared" si="849"/>
        <v>0</v>
      </c>
      <c r="P580" s="157" t="e">
        <f t="shared" si="818"/>
        <v>#DIV/0!</v>
      </c>
      <c r="Q580" s="471">
        <f t="shared" si="819"/>
        <v>0</v>
      </c>
      <c r="R580" s="471">
        <f t="shared" si="820"/>
        <v>0</v>
      </c>
      <c r="S580" s="587"/>
      <c r="T580" s="40" t="b">
        <f t="shared" si="856"/>
        <v>1</v>
      </c>
      <c r="CJ580" s="40" t="b">
        <f t="shared" si="822"/>
        <v>1</v>
      </c>
      <c r="CT580" s="185">
        <f t="shared" si="823"/>
        <v>0</v>
      </c>
      <c r="CU580" s="40" t="b">
        <f t="shared" si="824"/>
        <v>1</v>
      </c>
    </row>
    <row r="581" spans="1:100" s="250" customFormat="1" ht="32.25" customHeight="1" x14ac:dyDescent="0.25">
      <c r="A581" s="517"/>
      <c r="B581" s="180" t="s">
        <v>20</v>
      </c>
      <c r="C581" s="452"/>
      <c r="D581" s="471"/>
      <c r="E581" s="471"/>
      <c r="F581" s="471"/>
      <c r="G581" s="471"/>
      <c r="H581" s="471"/>
      <c r="I581" s="471"/>
      <c r="J581" s="124" t="e">
        <f t="shared" ref="J581:J583" si="874">I581/H581</f>
        <v>#DIV/0!</v>
      </c>
      <c r="K581" s="471"/>
      <c r="L581" s="124" t="e">
        <f t="shared" ref="L581:L583" si="875">K581/H581</f>
        <v>#DIV/0!</v>
      </c>
      <c r="M581" s="124" t="e">
        <f t="shared" ref="M581:M583" si="876">K581/I581</f>
        <v>#DIV/0!</v>
      </c>
      <c r="N581" s="471"/>
      <c r="O581" s="471">
        <f t="shared" si="849"/>
        <v>0</v>
      </c>
      <c r="P581" s="157" t="e">
        <f t="shared" si="818"/>
        <v>#DIV/0!</v>
      </c>
      <c r="Q581" s="471">
        <f t="shared" si="819"/>
        <v>0</v>
      </c>
      <c r="R581" s="471">
        <f t="shared" si="820"/>
        <v>0</v>
      </c>
      <c r="S581" s="587"/>
      <c r="T581" s="40" t="b">
        <f t="shared" si="856"/>
        <v>1</v>
      </c>
      <c r="CJ581" s="40" t="b">
        <f t="shared" si="822"/>
        <v>1</v>
      </c>
      <c r="CT581" s="185">
        <f t="shared" si="823"/>
        <v>0</v>
      </c>
      <c r="CU581" s="40" t="b">
        <f t="shared" si="824"/>
        <v>1</v>
      </c>
    </row>
    <row r="582" spans="1:100" s="250" customFormat="1" ht="32.25" hidden="1" customHeight="1" x14ac:dyDescent="0.25">
      <c r="A582" s="517"/>
      <c r="B582" s="126" t="s">
        <v>22</v>
      </c>
      <c r="C582" s="475"/>
      <c r="D582" s="470"/>
      <c r="E582" s="470"/>
      <c r="F582" s="293"/>
      <c r="G582" s="470"/>
      <c r="H582" s="293"/>
      <c r="I582" s="470"/>
      <c r="J582" s="124" t="e">
        <f t="shared" si="874"/>
        <v>#DIV/0!</v>
      </c>
      <c r="K582" s="470"/>
      <c r="L582" s="124" t="e">
        <f t="shared" si="875"/>
        <v>#DIV/0!</v>
      </c>
      <c r="M582" s="124" t="e">
        <f t="shared" si="876"/>
        <v>#DIV/0!</v>
      </c>
      <c r="N582" s="470"/>
      <c r="O582" s="293">
        <f t="shared" si="849"/>
        <v>0</v>
      </c>
      <c r="P582" s="157" t="e">
        <f t="shared" si="818"/>
        <v>#DIV/0!</v>
      </c>
      <c r="Q582" s="470">
        <f t="shared" si="819"/>
        <v>0</v>
      </c>
      <c r="R582" s="293">
        <f t="shared" si="820"/>
        <v>0</v>
      </c>
      <c r="S582" s="587"/>
      <c r="T582" s="40" t="b">
        <f t="shared" si="856"/>
        <v>1</v>
      </c>
      <c r="CJ582" s="40" t="b">
        <f t="shared" ref="CJ582:CJ595" si="877">N582+O582=H582</f>
        <v>1</v>
      </c>
      <c r="CT582" s="185">
        <f t="shared" si="823"/>
        <v>0</v>
      </c>
      <c r="CU582" s="40" t="b">
        <f t="shared" si="824"/>
        <v>1</v>
      </c>
    </row>
    <row r="583" spans="1:100" s="250" customFormat="1" ht="32.25" customHeight="1" collapsed="1" x14ac:dyDescent="0.25">
      <c r="A583" s="518"/>
      <c r="B583" s="180" t="s">
        <v>11</v>
      </c>
      <c r="C583" s="452"/>
      <c r="D583" s="471"/>
      <c r="E583" s="471"/>
      <c r="F583" s="283"/>
      <c r="G583" s="471"/>
      <c r="H583" s="283"/>
      <c r="I583" s="471"/>
      <c r="J583" s="124" t="e">
        <f t="shared" si="874"/>
        <v>#DIV/0!</v>
      </c>
      <c r="K583" s="471"/>
      <c r="L583" s="124" t="e">
        <f t="shared" si="875"/>
        <v>#DIV/0!</v>
      </c>
      <c r="M583" s="124" t="e">
        <f t="shared" si="876"/>
        <v>#DIV/0!</v>
      </c>
      <c r="N583" s="471"/>
      <c r="O583" s="283">
        <f t="shared" si="849"/>
        <v>0</v>
      </c>
      <c r="P583" s="157" t="e">
        <f t="shared" si="818"/>
        <v>#DIV/0!</v>
      </c>
      <c r="Q583" s="471">
        <f t="shared" si="819"/>
        <v>0</v>
      </c>
      <c r="R583" s="283">
        <f t="shared" si="820"/>
        <v>0</v>
      </c>
      <c r="S583" s="588"/>
      <c r="T583" s="40" t="b">
        <f t="shared" si="856"/>
        <v>1</v>
      </c>
      <c r="CJ583" s="40" t="b">
        <f t="shared" si="877"/>
        <v>1</v>
      </c>
      <c r="CT583" s="185">
        <f t="shared" si="823"/>
        <v>0</v>
      </c>
      <c r="CU583" s="40" t="b">
        <f t="shared" si="824"/>
        <v>1</v>
      </c>
    </row>
    <row r="584" spans="1:100" s="250" customFormat="1" ht="122.25" customHeight="1" outlineLevel="1" x14ac:dyDescent="0.25">
      <c r="A584" s="160" t="s">
        <v>184</v>
      </c>
      <c r="B584" s="150" t="s">
        <v>185</v>
      </c>
      <c r="C584" s="120" t="s">
        <v>2</v>
      </c>
      <c r="D584" s="288">
        <f t="shared" ref="D584:I584" si="878">SUM(D585:D589)</f>
        <v>0</v>
      </c>
      <c r="E584" s="288">
        <f t="shared" si="878"/>
        <v>0</v>
      </c>
      <c r="F584" s="288">
        <f t="shared" si="878"/>
        <v>0</v>
      </c>
      <c r="G584" s="288">
        <f t="shared" si="878"/>
        <v>26071.599999999999</v>
      </c>
      <c r="H584" s="433">
        <f t="shared" si="878"/>
        <v>26071.599999999999</v>
      </c>
      <c r="I584" s="288">
        <f t="shared" si="878"/>
        <v>5313.1</v>
      </c>
      <c r="J584" s="121">
        <f t="shared" si="867"/>
        <v>0.2</v>
      </c>
      <c r="K584" s="288">
        <f>SUM(K585:K589)</f>
        <v>3340.74</v>
      </c>
      <c r="L584" s="121">
        <f>K584/H584</f>
        <v>0.13</v>
      </c>
      <c r="M584" s="535">
        <f>K584/I584</f>
        <v>0.63</v>
      </c>
      <c r="N584" s="288">
        <f t="shared" ref="N584" si="879">SUM(N585:N589)</f>
        <v>26071.599999999999</v>
      </c>
      <c r="O584" s="433">
        <f t="shared" si="849"/>
        <v>0</v>
      </c>
      <c r="P584" s="121">
        <f t="shared" ref="P584:P595" si="880">N584/H584</f>
        <v>1</v>
      </c>
      <c r="Q584" s="288">
        <f t="shared" si="819"/>
        <v>22730.86</v>
      </c>
      <c r="R584" s="433">
        <f t="shared" si="820"/>
        <v>1972.36</v>
      </c>
      <c r="S584" s="244"/>
      <c r="T584" s="40" t="b">
        <f t="shared" ref="T584:T613" si="881">H596-K596=Q596</f>
        <v>1</v>
      </c>
      <c r="CG584" s="543" t="s">
        <v>113</v>
      </c>
      <c r="CJ584" s="40" t="b">
        <f t="shared" si="877"/>
        <v>1</v>
      </c>
      <c r="CT584" s="185">
        <f t="shared" si="823"/>
        <v>26071.599999999999</v>
      </c>
      <c r="CU584" s="40" t="b">
        <f t="shared" si="824"/>
        <v>1</v>
      </c>
    </row>
    <row r="585" spans="1:100" s="250" customFormat="1" outlineLevel="1" x14ac:dyDescent="0.25">
      <c r="A585" s="529"/>
      <c r="B585" s="161" t="s">
        <v>10</v>
      </c>
      <c r="C585" s="156"/>
      <c r="D585" s="287"/>
      <c r="E585" s="287"/>
      <c r="F585" s="287"/>
      <c r="G585" s="287">
        <f>G591</f>
        <v>19255.7</v>
      </c>
      <c r="H585" s="287">
        <f t="shared" ref="H585:I585" si="882">H591</f>
        <v>19255.7</v>
      </c>
      <c r="I585" s="287">
        <f t="shared" si="882"/>
        <v>3134.1</v>
      </c>
      <c r="J585" s="125">
        <f t="shared" si="867"/>
        <v>0.16</v>
      </c>
      <c r="K585" s="287">
        <f t="shared" ref="K585:K589" si="883">K591</f>
        <v>1589.05</v>
      </c>
      <c r="L585" s="125">
        <f t="shared" ref="L585" si="884">K585/H585</f>
        <v>0.08</v>
      </c>
      <c r="M585" s="125">
        <f t="shared" ref="M585" si="885">K585/I585</f>
        <v>0.51</v>
      </c>
      <c r="N585" s="287">
        <f t="shared" ref="N585:O589" si="886">N591</f>
        <v>19255.7</v>
      </c>
      <c r="O585" s="287">
        <f t="shared" si="886"/>
        <v>0</v>
      </c>
      <c r="P585" s="125">
        <f t="shared" si="880"/>
        <v>1</v>
      </c>
      <c r="Q585" s="287">
        <f t="shared" si="819"/>
        <v>17666.650000000001</v>
      </c>
      <c r="R585" s="287">
        <f t="shared" si="820"/>
        <v>1545.05</v>
      </c>
      <c r="S585" s="468"/>
      <c r="T585" s="40" t="b">
        <f t="shared" si="881"/>
        <v>1</v>
      </c>
      <c r="CJ585" s="40" t="b">
        <f t="shared" si="877"/>
        <v>1</v>
      </c>
      <c r="CT585" s="185">
        <f t="shared" si="823"/>
        <v>19255.7</v>
      </c>
      <c r="CU585" s="40" t="b">
        <f t="shared" si="824"/>
        <v>1</v>
      </c>
    </row>
    <row r="586" spans="1:100" s="250" customFormat="1" outlineLevel="1" x14ac:dyDescent="0.25">
      <c r="A586" s="529"/>
      <c r="B586" s="161" t="s">
        <v>8</v>
      </c>
      <c r="C586" s="156"/>
      <c r="D586" s="287"/>
      <c r="E586" s="287"/>
      <c r="F586" s="287">
        <f>D586-E586</f>
        <v>0</v>
      </c>
      <c r="G586" s="287">
        <f t="shared" ref="G586:I589" si="887">G592</f>
        <v>6815.9</v>
      </c>
      <c r="H586" s="287">
        <f t="shared" si="887"/>
        <v>6815.9</v>
      </c>
      <c r="I586" s="287">
        <f t="shared" si="887"/>
        <v>2179</v>
      </c>
      <c r="J586" s="153">
        <f t="shared" si="867"/>
        <v>0.32</v>
      </c>
      <c r="K586" s="287">
        <f t="shared" si="883"/>
        <v>1751.69</v>
      </c>
      <c r="L586" s="153">
        <f>K586/H586</f>
        <v>0.26</v>
      </c>
      <c r="M586" s="125">
        <f>K586/I586</f>
        <v>0.8</v>
      </c>
      <c r="N586" s="287">
        <f t="shared" si="886"/>
        <v>6815.9</v>
      </c>
      <c r="O586" s="287">
        <f t="shared" si="886"/>
        <v>0</v>
      </c>
      <c r="P586" s="153">
        <f t="shared" si="880"/>
        <v>1</v>
      </c>
      <c r="Q586" s="287">
        <f t="shared" si="819"/>
        <v>5064.21</v>
      </c>
      <c r="R586" s="287">
        <f t="shared" si="820"/>
        <v>427.31</v>
      </c>
      <c r="S586" s="468"/>
      <c r="T586" s="40" t="b">
        <f t="shared" si="881"/>
        <v>1</v>
      </c>
      <c r="CJ586" s="40" t="b">
        <f t="shared" si="877"/>
        <v>1</v>
      </c>
      <c r="CT586" s="185">
        <f t="shared" ref="CT586:CT595" si="888">N586+O586</f>
        <v>6815.9</v>
      </c>
      <c r="CU586" s="40" t="b">
        <f t="shared" ref="CU586:CU595" si="889">CT586=H586</f>
        <v>1</v>
      </c>
    </row>
    <row r="587" spans="1:100" s="250" customFormat="1" outlineLevel="1" x14ac:dyDescent="0.25">
      <c r="A587" s="529"/>
      <c r="B587" s="161" t="s">
        <v>20</v>
      </c>
      <c r="C587" s="156"/>
      <c r="D587" s="287"/>
      <c r="E587" s="287"/>
      <c r="F587" s="287"/>
      <c r="G587" s="287">
        <f t="shared" si="887"/>
        <v>0</v>
      </c>
      <c r="H587" s="287">
        <f t="shared" si="887"/>
        <v>0</v>
      </c>
      <c r="I587" s="287">
        <f t="shared" si="887"/>
        <v>0</v>
      </c>
      <c r="J587" s="124" t="e">
        <f t="shared" si="867"/>
        <v>#DIV/0!</v>
      </c>
      <c r="K587" s="471">
        <f t="shared" si="883"/>
        <v>0</v>
      </c>
      <c r="L587" s="124" t="e">
        <f t="shared" ref="L587:L589" si="890">K587/H587</f>
        <v>#DIV/0!</v>
      </c>
      <c r="M587" s="124" t="e">
        <f t="shared" ref="M587:M589" si="891">K587/I587</f>
        <v>#DIV/0!</v>
      </c>
      <c r="N587" s="287">
        <f t="shared" si="886"/>
        <v>0</v>
      </c>
      <c r="O587" s="287">
        <f t="shared" si="886"/>
        <v>0</v>
      </c>
      <c r="P587" s="124" t="e">
        <f t="shared" si="880"/>
        <v>#DIV/0!</v>
      </c>
      <c r="Q587" s="287">
        <f t="shared" si="819"/>
        <v>0</v>
      </c>
      <c r="R587" s="287">
        <f t="shared" si="820"/>
        <v>0</v>
      </c>
      <c r="S587" s="468"/>
      <c r="T587" s="40" t="b">
        <f t="shared" si="881"/>
        <v>1</v>
      </c>
      <c r="CJ587" s="40" t="b">
        <f t="shared" si="877"/>
        <v>1</v>
      </c>
      <c r="CT587" s="185">
        <f t="shared" si="888"/>
        <v>0</v>
      </c>
      <c r="CU587" s="40" t="b">
        <f t="shared" si="889"/>
        <v>1</v>
      </c>
    </row>
    <row r="588" spans="1:100" s="250" customFormat="1" outlineLevel="1" x14ac:dyDescent="0.25">
      <c r="A588" s="529"/>
      <c r="B588" s="162" t="s">
        <v>22</v>
      </c>
      <c r="C588" s="277"/>
      <c r="D588" s="294"/>
      <c r="E588" s="294"/>
      <c r="F588" s="294"/>
      <c r="G588" s="287">
        <f t="shared" si="887"/>
        <v>0</v>
      </c>
      <c r="H588" s="287">
        <f t="shared" si="887"/>
        <v>0</v>
      </c>
      <c r="I588" s="287">
        <f t="shared" si="887"/>
        <v>0</v>
      </c>
      <c r="J588" s="124" t="e">
        <f t="shared" si="867"/>
        <v>#DIV/0!</v>
      </c>
      <c r="K588" s="287">
        <f t="shared" si="883"/>
        <v>0</v>
      </c>
      <c r="L588" s="124" t="e">
        <f t="shared" si="890"/>
        <v>#DIV/0!</v>
      </c>
      <c r="M588" s="124" t="e">
        <f t="shared" si="891"/>
        <v>#DIV/0!</v>
      </c>
      <c r="N588" s="287">
        <f t="shared" si="886"/>
        <v>0</v>
      </c>
      <c r="O588" s="287">
        <f t="shared" si="886"/>
        <v>0</v>
      </c>
      <c r="P588" s="124" t="e">
        <f t="shared" si="880"/>
        <v>#DIV/0!</v>
      </c>
      <c r="Q588" s="287">
        <f t="shared" si="819"/>
        <v>0</v>
      </c>
      <c r="R588" s="287">
        <f t="shared" si="820"/>
        <v>0</v>
      </c>
      <c r="S588" s="468"/>
      <c r="T588" s="40" t="b">
        <f t="shared" si="881"/>
        <v>1</v>
      </c>
      <c r="CJ588" s="40" t="b">
        <f t="shared" si="877"/>
        <v>1</v>
      </c>
      <c r="CT588" s="185">
        <f t="shared" si="888"/>
        <v>0</v>
      </c>
      <c r="CU588" s="40" t="b">
        <f t="shared" si="889"/>
        <v>1</v>
      </c>
    </row>
    <row r="589" spans="1:100" s="250" customFormat="1" outlineLevel="1" collapsed="1" x14ac:dyDescent="0.25">
      <c r="A589" s="533"/>
      <c r="B589" s="161" t="s">
        <v>11</v>
      </c>
      <c r="C589" s="156"/>
      <c r="D589" s="287"/>
      <c r="E589" s="287"/>
      <c r="F589" s="287"/>
      <c r="G589" s="287">
        <f t="shared" si="887"/>
        <v>0</v>
      </c>
      <c r="H589" s="287">
        <f t="shared" si="887"/>
        <v>0</v>
      </c>
      <c r="I589" s="287">
        <f t="shared" si="887"/>
        <v>0</v>
      </c>
      <c r="J589" s="124" t="e">
        <f t="shared" si="867"/>
        <v>#DIV/0!</v>
      </c>
      <c r="K589" s="287">
        <f t="shared" si="883"/>
        <v>0</v>
      </c>
      <c r="L589" s="124" t="e">
        <f t="shared" si="890"/>
        <v>#DIV/0!</v>
      </c>
      <c r="M589" s="124" t="e">
        <f t="shared" si="891"/>
        <v>#DIV/0!</v>
      </c>
      <c r="N589" s="287">
        <f t="shared" si="886"/>
        <v>0</v>
      </c>
      <c r="O589" s="287">
        <f t="shared" si="886"/>
        <v>0</v>
      </c>
      <c r="P589" s="124" t="e">
        <f t="shared" si="880"/>
        <v>#DIV/0!</v>
      </c>
      <c r="Q589" s="287">
        <f t="shared" si="819"/>
        <v>0</v>
      </c>
      <c r="R589" s="287">
        <f t="shared" si="820"/>
        <v>0</v>
      </c>
      <c r="S589" s="469"/>
      <c r="T589" s="40" t="b">
        <f t="shared" si="881"/>
        <v>1</v>
      </c>
      <c r="CJ589" s="40" t="b">
        <f t="shared" si="877"/>
        <v>1</v>
      </c>
      <c r="CT589" s="185">
        <f t="shared" si="888"/>
        <v>0</v>
      </c>
      <c r="CU589" s="40" t="b">
        <f t="shared" si="889"/>
        <v>1</v>
      </c>
    </row>
    <row r="590" spans="1:100" s="43" customFormat="1" ht="186" x14ac:dyDescent="0.25">
      <c r="A590" s="176" t="s">
        <v>186</v>
      </c>
      <c r="B590" s="122" t="s">
        <v>255</v>
      </c>
      <c r="C590" s="158" t="s">
        <v>17</v>
      </c>
      <c r="D590" s="286">
        <f t="shared" ref="D590:I590" si="892">SUM(D591:D595)</f>
        <v>0</v>
      </c>
      <c r="E590" s="286">
        <f t="shared" si="892"/>
        <v>0</v>
      </c>
      <c r="F590" s="286">
        <f t="shared" si="892"/>
        <v>0</v>
      </c>
      <c r="G590" s="286">
        <f t="shared" si="892"/>
        <v>26071.599999999999</v>
      </c>
      <c r="H590" s="286">
        <f t="shared" si="892"/>
        <v>26071.599999999999</v>
      </c>
      <c r="I590" s="286">
        <f t="shared" si="892"/>
        <v>5313.1</v>
      </c>
      <c r="J590" s="123">
        <f>I590/H590</f>
        <v>0.2</v>
      </c>
      <c r="K590" s="286">
        <f>SUM(K591:K595)</f>
        <v>3340.74</v>
      </c>
      <c r="L590" s="123">
        <f>K590/H590</f>
        <v>0.13</v>
      </c>
      <c r="M590" s="155">
        <f>K590/I590</f>
        <v>0.63</v>
      </c>
      <c r="N590" s="286">
        <f>SUM(N591:N595)</f>
        <v>26071.599999999999</v>
      </c>
      <c r="O590" s="286">
        <f t="shared" ref="O590:O595" si="893">H590-N590</f>
        <v>0</v>
      </c>
      <c r="P590" s="123">
        <f t="shared" si="880"/>
        <v>1</v>
      </c>
      <c r="Q590" s="286">
        <f t="shared" si="819"/>
        <v>22730.86</v>
      </c>
      <c r="R590" s="286">
        <f t="shared" si="820"/>
        <v>1972.36</v>
      </c>
      <c r="S590" s="613" t="s">
        <v>383</v>
      </c>
      <c r="T590" s="40" t="b">
        <f t="shared" si="881"/>
        <v>1</v>
      </c>
      <c r="CJ590" s="40" t="b">
        <f t="shared" si="877"/>
        <v>1</v>
      </c>
      <c r="CT590" s="185">
        <f t="shared" si="888"/>
        <v>26071.599999999999</v>
      </c>
      <c r="CU590" s="40" t="b">
        <f t="shared" si="889"/>
        <v>1</v>
      </c>
      <c r="CV590" s="544">
        <f>G590-H590</f>
        <v>0</v>
      </c>
    </row>
    <row r="591" spans="1:100" s="32" customFormat="1" x14ac:dyDescent="0.25">
      <c r="A591" s="517"/>
      <c r="B591" s="180" t="s">
        <v>10</v>
      </c>
      <c r="C591" s="452"/>
      <c r="D591" s="471"/>
      <c r="E591" s="471"/>
      <c r="F591" s="283"/>
      <c r="G591" s="471">
        <v>19255.7</v>
      </c>
      <c r="H591" s="471">
        <v>19255.7</v>
      </c>
      <c r="I591" s="471">
        <v>3134.1</v>
      </c>
      <c r="J591" s="125">
        <f t="shared" ref="J591" si="894">I591/H591</f>
        <v>0.16</v>
      </c>
      <c r="K591" s="471">
        <v>1589.05</v>
      </c>
      <c r="L591" s="125">
        <f t="shared" ref="L591:L595" si="895">K591/H591</f>
        <v>0.08</v>
      </c>
      <c r="M591" s="125">
        <f t="shared" ref="M591" si="896">K591/I591</f>
        <v>0.51</v>
      </c>
      <c r="N591" s="471">
        <f>H591</f>
        <v>19255.7</v>
      </c>
      <c r="O591" s="471">
        <f t="shared" si="893"/>
        <v>0</v>
      </c>
      <c r="P591" s="125">
        <f t="shared" si="880"/>
        <v>1</v>
      </c>
      <c r="Q591" s="471">
        <f t="shared" si="819"/>
        <v>17666.650000000001</v>
      </c>
      <c r="R591" s="471">
        <f t="shared" si="820"/>
        <v>1545.05</v>
      </c>
      <c r="S591" s="613"/>
      <c r="T591" s="40" t="b">
        <f t="shared" si="881"/>
        <v>1</v>
      </c>
      <c r="CJ591" s="40" t="b">
        <f t="shared" si="877"/>
        <v>1</v>
      </c>
      <c r="CT591" s="185">
        <f t="shared" si="888"/>
        <v>19255.7</v>
      </c>
      <c r="CU591" s="40" t="b">
        <f t="shared" si="889"/>
        <v>1</v>
      </c>
    </row>
    <row r="592" spans="1:100" s="32" customFormat="1" x14ac:dyDescent="0.25">
      <c r="A592" s="517"/>
      <c r="B592" s="180" t="s">
        <v>8</v>
      </c>
      <c r="C592" s="452"/>
      <c r="D592" s="471"/>
      <c r="E592" s="471"/>
      <c r="F592" s="471">
        <f>D592-E592</f>
        <v>0</v>
      </c>
      <c r="G592" s="471">
        <v>6815.9</v>
      </c>
      <c r="H592" s="471">
        <v>6815.9</v>
      </c>
      <c r="I592" s="471">
        <v>2179</v>
      </c>
      <c r="J592" s="125">
        <f>I592/H592</f>
        <v>0.32</v>
      </c>
      <c r="K592" s="471">
        <v>1751.69</v>
      </c>
      <c r="L592" s="125">
        <f t="shared" si="895"/>
        <v>0.26</v>
      </c>
      <c r="M592" s="125">
        <f>K592/I592</f>
        <v>0.8</v>
      </c>
      <c r="N592" s="471">
        <f>H592</f>
        <v>6815.9</v>
      </c>
      <c r="O592" s="471">
        <f t="shared" si="893"/>
        <v>0</v>
      </c>
      <c r="P592" s="125">
        <f t="shared" si="880"/>
        <v>1</v>
      </c>
      <c r="Q592" s="471">
        <f t="shared" si="819"/>
        <v>5064.21</v>
      </c>
      <c r="R592" s="471">
        <f t="shared" si="820"/>
        <v>427.31</v>
      </c>
      <c r="S592" s="613"/>
      <c r="T592" s="40" t="b">
        <f t="shared" si="881"/>
        <v>1</v>
      </c>
      <c r="CJ592" s="40" t="b">
        <f t="shared" si="877"/>
        <v>1</v>
      </c>
      <c r="CT592" s="185">
        <f t="shared" si="888"/>
        <v>6815.9</v>
      </c>
      <c r="CU592" s="40" t="b">
        <f t="shared" si="889"/>
        <v>1</v>
      </c>
    </row>
    <row r="593" spans="1:99" s="32" customFormat="1" x14ac:dyDescent="0.25">
      <c r="A593" s="517"/>
      <c r="B593" s="180" t="s">
        <v>20</v>
      </c>
      <c r="C593" s="452"/>
      <c r="D593" s="471"/>
      <c r="E593" s="471"/>
      <c r="F593" s="471"/>
      <c r="G593" s="471"/>
      <c r="H593" s="471"/>
      <c r="I593" s="471"/>
      <c r="J593" s="124" t="e">
        <f>I593/H593</f>
        <v>#DIV/0!</v>
      </c>
      <c r="K593" s="471"/>
      <c r="L593" s="124" t="e">
        <f t="shared" si="895"/>
        <v>#DIV/0!</v>
      </c>
      <c r="M593" s="124" t="e">
        <f>K593/I593</f>
        <v>#DIV/0!</v>
      </c>
      <c r="N593" s="471">
        <f>H593</f>
        <v>0</v>
      </c>
      <c r="O593" s="471">
        <f t="shared" si="893"/>
        <v>0</v>
      </c>
      <c r="P593" s="124" t="e">
        <f t="shared" si="880"/>
        <v>#DIV/0!</v>
      </c>
      <c r="Q593" s="471">
        <f t="shared" si="819"/>
        <v>0</v>
      </c>
      <c r="R593" s="471">
        <f t="shared" si="820"/>
        <v>0</v>
      </c>
      <c r="S593" s="613"/>
      <c r="T593" s="40" t="b">
        <f t="shared" si="881"/>
        <v>1</v>
      </c>
      <c r="CJ593" s="40" t="b">
        <f t="shared" si="877"/>
        <v>1</v>
      </c>
      <c r="CT593" s="185">
        <f t="shared" si="888"/>
        <v>0</v>
      </c>
      <c r="CU593" s="40" t="b">
        <f t="shared" si="889"/>
        <v>1</v>
      </c>
    </row>
    <row r="594" spans="1:99" s="32" customFormat="1" x14ac:dyDescent="0.25">
      <c r="A594" s="517"/>
      <c r="B594" s="126" t="s">
        <v>22</v>
      </c>
      <c r="C594" s="475"/>
      <c r="D594" s="470"/>
      <c r="E594" s="470"/>
      <c r="F594" s="293"/>
      <c r="G594" s="470"/>
      <c r="H594" s="293"/>
      <c r="I594" s="470"/>
      <c r="J594" s="124" t="e">
        <f t="shared" ref="J594:J595" si="897">I594/H594</f>
        <v>#DIV/0!</v>
      </c>
      <c r="K594" s="470"/>
      <c r="L594" s="124" t="e">
        <f t="shared" si="895"/>
        <v>#DIV/0!</v>
      </c>
      <c r="M594" s="124" t="e">
        <f t="shared" ref="M594:M595" si="898">K594/I594</f>
        <v>#DIV/0!</v>
      </c>
      <c r="N594" s="470"/>
      <c r="O594" s="293">
        <f t="shared" si="893"/>
        <v>0</v>
      </c>
      <c r="P594" s="124" t="e">
        <f t="shared" si="880"/>
        <v>#DIV/0!</v>
      </c>
      <c r="Q594" s="470">
        <f t="shared" si="819"/>
        <v>0</v>
      </c>
      <c r="R594" s="293">
        <f t="shared" si="820"/>
        <v>0</v>
      </c>
      <c r="S594" s="613"/>
      <c r="T594" s="40" t="b">
        <f t="shared" si="881"/>
        <v>1</v>
      </c>
      <c r="CJ594" s="40" t="b">
        <f t="shared" si="877"/>
        <v>1</v>
      </c>
      <c r="CT594" s="185">
        <f t="shared" si="888"/>
        <v>0</v>
      </c>
      <c r="CU594" s="40" t="b">
        <f t="shared" si="889"/>
        <v>1</v>
      </c>
    </row>
    <row r="595" spans="1:99" s="32" customFormat="1" collapsed="1" x14ac:dyDescent="0.25">
      <c r="A595" s="518"/>
      <c r="B595" s="180" t="s">
        <v>11</v>
      </c>
      <c r="C595" s="452"/>
      <c r="D595" s="471"/>
      <c r="E595" s="471"/>
      <c r="F595" s="283"/>
      <c r="G595" s="471"/>
      <c r="H595" s="283"/>
      <c r="I595" s="471"/>
      <c r="J595" s="124" t="e">
        <f t="shared" si="897"/>
        <v>#DIV/0!</v>
      </c>
      <c r="K595" s="471"/>
      <c r="L595" s="124" t="e">
        <f t="shared" si="895"/>
        <v>#DIV/0!</v>
      </c>
      <c r="M595" s="124" t="e">
        <f t="shared" si="898"/>
        <v>#DIV/0!</v>
      </c>
      <c r="N595" s="471"/>
      <c r="O595" s="283">
        <f t="shared" si="893"/>
        <v>0</v>
      </c>
      <c r="P595" s="124" t="e">
        <f t="shared" si="880"/>
        <v>#DIV/0!</v>
      </c>
      <c r="Q595" s="471">
        <f t="shared" si="819"/>
        <v>0</v>
      </c>
      <c r="R595" s="283">
        <f t="shared" si="820"/>
        <v>0</v>
      </c>
      <c r="S595" s="613"/>
      <c r="T595" s="40" t="b">
        <f t="shared" si="881"/>
        <v>1</v>
      </c>
      <c r="CJ595" s="40" t="b">
        <f t="shared" si="877"/>
        <v>1</v>
      </c>
      <c r="CT595" s="185">
        <f t="shared" si="888"/>
        <v>0</v>
      </c>
      <c r="CU595" s="40" t="b">
        <f t="shared" si="889"/>
        <v>1</v>
      </c>
    </row>
    <row r="596" spans="1:99" s="214" customFormat="1" ht="135" x14ac:dyDescent="0.25">
      <c r="A596" s="251" t="s">
        <v>43</v>
      </c>
      <c r="B596" s="47" t="s">
        <v>354</v>
      </c>
      <c r="C596" s="47" t="s">
        <v>9</v>
      </c>
      <c r="D596" s="48"/>
      <c r="E596" s="48"/>
      <c r="F596" s="48"/>
      <c r="G596" s="48"/>
      <c r="H596" s="48"/>
      <c r="I596" s="48"/>
      <c r="J596" s="50"/>
      <c r="K596" s="48"/>
      <c r="L596" s="51"/>
      <c r="M596" s="51"/>
      <c r="N596" s="51"/>
      <c r="O596" s="51"/>
      <c r="P596" s="51"/>
      <c r="Q596" s="369"/>
      <c r="R596" s="369"/>
      <c r="S596" s="586" t="s">
        <v>61</v>
      </c>
      <c r="T596" s="295" t="b">
        <f t="shared" si="881"/>
        <v>1</v>
      </c>
      <c r="CJ596" s="40" t="b">
        <f t="shared" ref="CJ596:CJ658" si="899">N596+O596=H596</f>
        <v>1</v>
      </c>
      <c r="CT596" s="271">
        <f t="shared" ref="CT596:CT658" si="900">N596+O596</f>
        <v>0</v>
      </c>
      <c r="CU596" s="25" t="b">
        <f t="shared" ref="CU596:CU658" si="901">CT596=H596</f>
        <v>1</v>
      </c>
    </row>
    <row r="597" spans="1:99" s="189" customFormat="1" ht="38.25" customHeight="1" x14ac:dyDescent="0.25">
      <c r="A597" s="252"/>
      <c r="B597" s="64" t="s">
        <v>10</v>
      </c>
      <c r="C597" s="52"/>
      <c r="D597" s="48"/>
      <c r="E597" s="48"/>
      <c r="F597" s="48"/>
      <c r="G597" s="48"/>
      <c r="H597" s="48"/>
      <c r="I597" s="48"/>
      <c r="J597" s="83"/>
      <c r="K597" s="48"/>
      <c r="L597" s="84"/>
      <c r="M597" s="84"/>
      <c r="N597" s="84"/>
      <c r="O597" s="84"/>
      <c r="P597" s="84"/>
      <c r="Q597" s="391"/>
      <c r="R597" s="391"/>
      <c r="S597" s="587"/>
      <c r="T597" s="295" t="b">
        <f t="shared" si="881"/>
        <v>1</v>
      </c>
      <c r="CJ597" s="40" t="b">
        <f t="shared" si="899"/>
        <v>1</v>
      </c>
      <c r="CT597" s="271">
        <f t="shared" si="900"/>
        <v>0</v>
      </c>
      <c r="CU597" s="25" t="b">
        <f t="shared" si="901"/>
        <v>1</v>
      </c>
    </row>
    <row r="598" spans="1:99" s="189" customFormat="1" ht="38.25" customHeight="1" x14ac:dyDescent="0.25">
      <c r="A598" s="65"/>
      <c r="B598" s="66" t="s">
        <v>8</v>
      </c>
      <c r="C598" s="60"/>
      <c r="D598" s="67"/>
      <c r="E598" s="67"/>
      <c r="F598" s="67"/>
      <c r="G598" s="86"/>
      <c r="H598" s="86"/>
      <c r="I598" s="48"/>
      <c r="J598" s="68"/>
      <c r="K598" s="48"/>
      <c r="L598" s="69"/>
      <c r="M598" s="69"/>
      <c r="N598" s="69"/>
      <c r="O598" s="69"/>
      <c r="P598" s="69"/>
      <c r="Q598" s="370"/>
      <c r="R598" s="370"/>
      <c r="S598" s="587"/>
      <c r="T598" s="295" t="b">
        <f t="shared" si="881"/>
        <v>1</v>
      </c>
      <c r="CJ598" s="40" t="b">
        <f t="shared" si="899"/>
        <v>1</v>
      </c>
      <c r="CT598" s="271">
        <f t="shared" si="900"/>
        <v>0</v>
      </c>
      <c r="CU598" s="25" t="b">
        <f t="shared" si="901"/>
        <v>1</v>
      </c>
    </row>
    <row r="599" spans="1:99" s="189" customFormat="1" ht="38.25" customHeight="1" x14ac:dyDescent="0.25">
      <c r="A599" s="65"/>
      <c r="B599" s="64" t="s">
        <v>19</v>
      </c>
      <c r="C599" s="52"/>
      <c r="D599" s="48"/>
      <c r="E599" s="48"/>
      <c r="F599" s="48"/>
      <c r="G599" s="86"/>
      <c r="H599" s="86"/>
      <c r="I599" s="48"/>
      <c r="J599" s="50"/>
      <c r="K599" s="48"/>
      <c r="L599" s="69"/>
      <c r="M599" s="69"/>
      <c r="N599" s="69"/>
      <c r="O599" s="69"/>
      <c r="P599" s="69"/>
      <c r="Q599" s="370"/>
      <c r="R599" s="370"/>
      <c r="S599" s="587"/>
      <c r="T599" s="295" t="b">
        <f t="shared" si="881"/>
        <v>1</v>
      </c>
      <c r="CJ599" s="40" t="b">
        <f t="shared" si="899"/>
        <v>1</v>
      </c>
      <c r="CT599" s="271">
        <f t="shared" si="900"/>
        <v>0</v>
      </c>
      <c r="CU599" s="25" t="b">
        <f t="shared" si="901"/>
        <v>1</v>
      </c>
    </row>
    <row r="600" spans="1:99" s="189" customFormat="1" ht="38.25" customHeight="1" x14ac:dyDescent="0.25">
      <c r="A600" s="65"/>
      <c r="B600" s="64" t="s">
        <v>22</v>
      </c>
      <c r="C600" s="52"/>
      <c r="D600" s="24"/>
      <c r="E600" s="24"/>
      <c r="F600" s="24"/>
      <c r="G600" s="48"/>
      <c r="H600" s="48"/>
      <c r="I600" s="48"/>
      <c r="J600" s="83"/>
      <c r="K600" s="48"/>
      <c r="L600" s="84"/>
      <c r="M600" s="84"/>
      <c r="N600" s="84"/>
      <c r="O600" s="84"/>
      <c r="P600" s="84"/>
      <c r="Q600" s="391"/>
      <c r="R600" s="391"/>
      <c r="S600" s="587"/>
      <c r="T600" s="295" t="b">
        <f t="shared" si="881"/>
        <v>1</v>
      </c>
      <c r="CJ600" s="40" t="b">
        <f t="shared" si="899"/>
        <v>1</v>
      </c>
      <c r="CT600" s="271">
        <f t="shared" si="900"/>
        <v>0</v>
      </c>
      <c r="CU600" s="25" t="b">
        <f t="shared" si="901"/>
        <v>1</v>
      </c>
    </row>
    <row r="601" spans="1:99" s="189" customFormat="1" ht="38.25" customHeight="1" collapsed="1" x14ac:dyDescent="0.25">
      <c r="A601" s="70"/>
      <c r="B601" s="64" t="s">
        <v>11</v>
      </c>
      <c r="C601" s="52"/>
      <c r="D601" s="24"/>
      <c r="E601" s="24"/>
      <c r="F601" s="24"/>
      <c r="G601" s="48"/>
      <c r="H601" s="48"/>
      <c r="I601" s="48"/>
      <c r="J601" s="78"/>
      <c r="K601" s="48"/>
      <c r="L601" s="84"/>
      <c r="M601" s="84"/>
      <c r="N601" s="84"/>
      <c r="O601" s="84"/>
      <c r="P601" s="84"/>
      <c r="Q601" s="366"/>
      <c r="R601" s="366"/>
      <c r="S601" s="588"/>
      <c r="T601" s="295" t="b">
        <f t="shared" si="881"/>
        <v>1</v>
      </c>
      <c r="CJ601" s="40" t="b">
        <f t="shared" si="899"/>
        <v>1</v>
      </c>
      <c r="CT601" s="271">
        <f t="shared" si="900"/>
        <v>0</v>
      </c>
      <c r="CU601" s="25" t="b">
        <f t="shared" si="901"/>
        <v>1</v>
      </c>
    </row>
    <row r="602" spans="1:99" s="186" customFormat="1" ht="112.5" x14ac:dyDescent="0.25">
      <c r="A602" s="301" t="s">
        <v>44</v>
      </c>
      <c r="B602" s="47" t="s">
        <v>355</v>
      </c>
      <c r="C602" s="47" t="s">
        <v>9</v>
      </c>
      <c r="D602" s="289"/>
      <c r="E602" s="289"/>
      <c r="F602" s="289"/>
      <c r="G602" s="289"/>
      <c r="H602" s="289"/>
      <c r="I602" s="289"/>
      <c r="J602" s="50"/>
      <c r="K602" s="289"/>
      <c r="L602" s="51"/>
      <c r="M602" s="51"/>
      <c r="N602" s="51"/>
      <c r="O602" s="51"/>
      <c r="P602" s="51"/>
      <c r="Q602" s="369"/>
      <c r="R602" s="369"/>
      <c r="S602" s="586" t="s">
        <v>61</v>
      </c>
      <c r="T602" s="295" t="b">
        <f t="shared" si="881"/>
        <v>1</v>
      </c>
      <c r="CJ602" s="40" t="b">
        <f t="shared" si="899"/>
        <v>1</v>
      </c>
      <c r="CT602" s="271">
        <f t="shared" si="900"/>
        <v>0</v>
      </c>
      <c r="CU602" s="25" t="b">
        <f t="shared" si="901"/>
        <v>1</v>
      </c>
    </row>
    <row r="603" spans="1:99" s="189" customFormat="1" ht="30.75" customHeight="1" x14ac:dyDescent="0.25">
      <c r="A603" s="302"/>
      <c r="B603" s="64" t="s">
        <v>10</v>
      </c>
      <c r="C603" s="52"/>
      <c r="D603" s="289"/>
      <c r="E603" s="289"/>
      <c r="F603" s="289"/>
      <c r="G603" s="289"/>
      <c r="H603" s="289"/>
      <c r="I603" s="289"/>
      <c r="J603" s="83"/>
      <c r="K603" s="289"/>
      <c r="L603" s="84"/>
      <c r="M603" s="69"/>
      <c r="N603" s="69"/>
      <c r="O603" s="69"/>
      <c r="P603" s="69"/>
      <c r="Q603" s="391"/>
      <c r="R603" s="391"/>
      <c r="S603" s="587"/>
      <c r="T603" s="295" t="b">
        <f t="shared" si="881"/>
        <v>1</v>
      </c>
      <c r="CJ603" s="40" t="b">
        <f t="shared" si="899"/>
        <v>1</v>
      </c>
      <c r="CT603" s="271">
        <f t="shared" si="900"/>
        <v>0</v>
      </c>
      <c r="CU603" s="25" t="b">
        <f t="shared" si="901"/>
        <v>1</v>
      </c>
    </row>
    <row r="604" spans="1:99" s="189" customFormat="1" ht="30.75" customHeight="1" x14ac:dyDescent="0.25">
      <c r="A604" s="65"/>
      <c r="B604" s="66" t="s">
        <v>8</v>
      </c>
      <c r="C604" s="60"/>
      <c r="D604" s="290"/>
      <c r="E604" s="290"/>
      <c r="F604" s="290"/>
      <c r="G604" s="289"/>
      <c r="H604" s="289"/>
      <c r="I604" s="289"/>
      <c r="J604" s="68"/>
      <c r="K604" s="289"/>
      <c r="L604" s="69"/>
      <c r="M604" s="69"/>
      <c r="N604" s="69"/>
      <c r="O604" s="69"/>
      <c r="P604" s="69"/>
      <c r="Q604" s="370"/>
      <c r="R604" s="370"/>
      <c r="S604" s="587"/>
      <c r="T604" s="295" t="b">
        <f t="shared" si="881"/>
        <v>1</v>
      </c>
      <c r="CJ604" s="40" t="b">
        <f t="shared" si="899"/>
        <v>1</v>
      </c>
      <c r="CT604" s="271">
        <f t="shared" si="900"/>
        <v>0</v>
      </c>
      <c r="CU604" s="25" t="b">
        <f t="shared" si="901"/>
        <v>1</v>
      </c>
    </row>
    <row r="605" spans="1:99" s="189" customFormat="1" ht="30.75" customHeight="1" x14ac:dyDescent="0.25">
      <c r="A605" s="65"/>
      <c r="B605" s="64" t="s">
        <v>19</v>
      </c>
      <c r="C605" s="52"/>
      <c r="D605" s="289"/>
      <c r="E605" s="289"/>
      <c r="F605" s="289"/>
      <c r="G605" s="289"/>
      <c r="H605" s="289"/>
      <c r="I605" s="289"/>
      <c r="J605" s="50"/>
      <c r="K605" s="289"/>
      <c r="L605" s="69"/>
      <c r="M605" s="69"/>
      <c r="N605" s="69"/>
      <c r="O605" s="69"/>
      <c r="P605" s="69"/>
      <c r="Q605" s="370"/>
      <c r="R605" s="370"/>
      <c r="S605" s="587"/>
      <c r="T605" s="295" t="b">
        <f t="shared" si="881"/>
        <v>1</v>
      </c>
      <c r="CJ605" s="40" t="b">
        <f t="shared" si="899"/>
        <v>1</v>
      </c>
      <c r="CT605" s="271">
        <f t="shared" si="900"/>
        <v>0</v>
      </c>
      <c r="CU605" s="25" t="b">
        <f t="shared" si="901"/>
        <v>1</v>
      </c>
    </row>
    <row r="606" spans="1:99" s="189" customFormat="1" ht="30.75" customHeight="1" x14ac:dyDescent="0.25">
      <c r="A606" s="65"/>
      <c r="B606" s="64" t="s">
        <v>22</v>
      </c>
      <c r="C606" s="52"/>
      <c r="D606" s="284"/>
      <c r="E606" s="284"/>
      <c r="F606" s="284"/>
      <c r="G606" s="289"/>
      <c r="H606" s="289"/>
      <c r="I606" s="289"/>
      <c r="J606" s="83"/>
      <c r="K606" s="289"/>
      <c r="L606" s="84"/>
      <c r="M606" s="84"/>
      <c r="N606" s="84"/>
      <c r="O606" s="84"/>
      <c r="P606" s="84"/>
      <c r="Q606" s="366"/>
      <c r="R606" s="366"/>
      <c r="S606" s="587"/>
      <c r="T606" s="295" t="b">
        <f t="shared" si="881"/>
        <v>1</v>
      </c>
      <c r="CJ606" s="40" t="b">
        <f t="shared" si="899"/>
        <v>1</v>
      </c>
      <c r="CT606" s="271">
        <f t="shared" si="900"/>
        <v>0</v>
      </c>
      <c r="CU606" s="25" t="b">
        <f t="shared" si="901"/>
        <v>1</v>
      </c>
    </row>
    <row r="607" spans="1:99" s="189" customFormat="1" ht="30.75" customHeight="1" collapsed="1" x14ac:dyDescent="0.25">
      <c r="A607" s="70"/>
      <c r="B607" s="66" t="s">
        <v>11</v>
      </c>
      <c r="C607" s="60"/>
      <c r="D607" s="71"/>
      <c r="E607" s="71"/>
      <c r="F607" s="71"/>
      <c r="G607" s="67"/>
      <c r="H607" s="67"/>
      <c r="I607" s="67"/>
      <c r="J607" s="83"/>
      <c r="K607" s="67"/>
      <c r="L607" s="84"/>
      <c r="M607" s="84"/>
      <c r="N607" s="84"/>
      <c r="O607" s="84"/>
      <c r="P607" s="84"/>
      <c r="Q607" s="366"/>
      <c r="R607" s="366"/>
      <c r="S607" s="588"/>
      <c r="T607" s="295" t="b">
        <f t="shared" si="881"/>
        <v>1</v>
      </c>
      <c r="CJ607" s="40" t="b">
        <f t="shared" si="899"/>
        <v>1</v>
      </c>
      <c r="CT607" s="271">
        <f t="shared" si="900"/>
        <v>0</v>
      </c>
      <c r="CU607" s="25" t="b">
        <f t="shared" si="901"/>
        <v>1</v>
      </c>
    </row>
    <row r="608" spans="1:99" s="214" customFormat="1" ht="153" customHeight="1" x14ac:dyDescent="0.25">
      <c r="A608" s="617" t="s">
        <v>45</v>
      </c>
      <c r="B608" s="47" t="s">
        <v>356</v>
      </c>
      <c r="C608" s="47" t="s">
        <v>9</v>
      </c>
      <c r="D608" s="289">
        <f>SUM(D609:D613)</f>
        <v>0</v>
      </c>
      <c r="E608" s="289">
        <f>SUM(E609:E613)</f>
        <v>0</v>
      </c>
      <c r="F608" s="289">
        <v>0</v>
      </c>
      <c r="G608" s="289">
        <f>SUM(G609:G613)</f>
        <v>7715.1</v>
      </c>
      <c r="H608" s="289">
        <f>SUM(H609:H613)</f>
        <v>103324.4</v>
      </c>
      <c r="I608" s="289">
        <f>SUM(I609:I613)</f>
        <v>27878.6</v>
      </c>
      <c r="J608" s="50">
        <f>I608/H608</f>
        <v>0.27</v>
      </c>
      <c r="K608" s="170">
        <f>SUM(K609:K613)</f>
        <v>0</v>
      </c>
      <c r="L608" s="78">
        <f t="shared" ref="L608:L623" si="902">K608/H608</f>
        <v>0</v>
      </c>
      <c r="M608" s="78">
        <f t="shared" ref="M608:M619" si="903">K608/I608</f>
        <v>0</v>
      </c>
      <c r="N608" s="289">
        <f>SUM(N609:N613)</f>
        <v>103324.4</v>
      </c>
      <c r="O608" s="289">
        <f t="shared" ref="O608:O671" si="904">H608-N608</f>
        <v>0</v>
      </c>
      <c r="P608" s="50">
        <f t="shared" ref="P608:P671" si="905">N608/H608</f>
        <v>1</v>
      </c>
      <c r="Q608" s="289">
        <f t="shared" ref="Q608:Q671" si="906">H608-K608</f>
        <v>103324.4</v>
      </c>
      <c r="R608" s="289">
        <f t="shared" ref="R608:R671" si="907">I608-K608</f>
        <v>27878.6</v>
      </c>
      <c r="S608" s="606" t="s">
        <v>478</v>
      </c>
      <c r="T608" s="295" t="b">
        <f t="shared" si="881"/>
        <v>1</v>
      </c>
      <c r="CJ608" s="40" t="b">
        <f t="shared" si="899"/>
        <v>1</v>
      </c>
      <c r="CT608" s="271">
        <f t="shared" si="900"/>
        <v>103324.4</v>
      </c>
      <c r="CU608" s="25" t="b">
        <f t="shared" si="901"/>
        <v>1</v>
      </c>
    </row>
    <row r="609" spans="1:99" s="304" customFormat="1" ht="59.25" customHeight="1" x14ac:dyDescent="0.25">
      <c r="A609" s="618"/>
      <c r="B609" s="52" t="s">
        <v>10</v>
      </c>
      <c r="C609" s="52"/>
      <c r="D609" s="284"/>
      <c r="E609" s="284"/>
      <c r="F609" s="284"/>
      <c r="G609" s="284">
        <f>G615+G699</f>
        <v>0</v>
      </c>
      <c r="H609" s="284">
        <f t="shared" ref="H609:I613" si="908">H615+H699</f>
        <v>0</v>
      </c>
      <c r="I609" s="284">
        <f t="shared" si="908"/>
        <v>0</v>
      </c>
      <c r="J609" s="82" t="e">
        <f>I609/H609</f>
        <v>#DIV/0!</v>
      </c>
      <c r="K609" s="171">
        <f t="shared" ref="K609:K613" si="909">K615+K699</f>
        <v>0</v>
      </c>
      <c r="L609" s="82" t="e">
        <f t="shared" si="902"/>
        <v>#DIV/0!</v>
      </c>
      <c r="M609" s="82" t="e">
        <f t="shared" si="903"/>
        <v>#DIV/0!</v>
      </c>
      <c r="N609" s="284">
        <f t="shared" ref="N609:N613" si="910">N615+N699</f>
        <v>0</v>
      </c>
      <c r="O609" s="284">
        <f t="shared" si="904"/>
        <v>0</v>
      </c>
      <c r="P609" s="82" t="e">
        <f t="shared" si="905"/>
        <v>#DIV/0!</v>
      </c>
      <c r="Q609" s="284">
        <f t="shared" si="906"/>
        <v>0</v>
      </c>
      <c r="R609" s="284">
        <f t="shared" si="907"/>
        <v>0</v>
      </c>
      <c r="S609" s="607"/>
      <c r="T609" s="295" t="b">
        <f t="shared" si="881"/>
        <v>1</v>
      </c>
      <c r="CJ609" s="40" t="b">
        <f t="shared" si="899"/>
        <v>1</v>
      </c>
      <c r="CT609" s="271">
        <f t="shared" si="900"/>
        <v>0</v>
      </c>
      <c r="CU609" s="25" t="b">
        <f t="shared" si="901"/>
        <v>1</v>
      </c>
    </row>
    <row r="610" spans="1:99" s="304" customFormat="1" ht="59.25" customHeight="1" x14ac:dyDescent="0.25">
      <c r="A610" s="618"/>
      <c r="B610" s="60" t="s">
        <v>8</v>
      </c>
      <c r="C610" s="60"/>
      <c r="D610" s="291">
        <f t="shared" ref="D610:F610" si="911">D616</f>
        <v>0</v>
      </c>
      <c r="E610" s="291">
        <f t="shared" si="911"/>
        <v>0</v>
      </c>
      <c r="F610" s="291">
        <f t="shared" si="911"/>
        <v>0</v>
      </c>
      <c r="G610" s="284">
        <f t="shared" ref="G610:H613" si="912">G616+G700</f>
        <v>0</v>
      </c>
      <c r="H610" s="284">
        <f t="shared" si="912"/>
        <v>90828.800000000003</v>
      </c>
      <c r="I610" s="284">
        <f t="shared" si="908"/>
        <v>27878.6</v>
      </c>
      <c r="J610" s="72">
        <f>I610/H610</f>
        <v>0.31</v>
      </c>
      <c r="K610" s="171">
        <f t="shared" si="909"/>
        <v>0</v>
      </c>
      <c r="L610" s="82">
        <f t="shared" si="902"/>
        <v>0</v>
      </c>
      <c r="M610" s="82">
        <f t="shared" si="903"/>
        <v>0</v>
      </c>
      <c r="N610" s="284">
        <f t="shared" si="910"/>
        <v>90828.800000000003</v>
      </c>
      <c r="O610" s="284">
        <f t="shared" si="904"/>
        <v>0</v>
      </c>
      <c r="P610" s="82">
        <f t="shared" si="905"/>
        <v>1</v>
      </c>
      <c r="Q610" s="284">
        <f t="shared" si="906"/>
        <v>90828.800000000003</v>
      </c>
      <c r="R610" s="284">
        <f t="shared" si="907"/>
        <v>27878.6</v>
      </c>
      <c r="S610" s="607"/>
      <c r="T610" s="295" t="b">
        <f t="shared" si="881"/>
        <v>1</v>
      </c>
      <c r="CJ610" s="40" t="b">
        <f t="shared" si="899"/>
        <v>1</v>
      </c>
      <c r="CT610" s="271">
        <f t="shared" si="900"/>
        <v>90828.800000000003</v>
      </c>
      <c r="CU610" s="25" t="b">
        <f t="shared" si="901"/>
        <v>1</v>
      </c>
    </row>
    <row r="611" spans="1:99" s="304" customFormat="1" ht="59.25" customHeight="1" x14ac:dyDescent="0.25">
      <c r="A611" s="618"/>
      <c r="B611" s="52" t="s">
        <v>19</v>
      </c>
      <c r="C611" s="52"/>
      <c r="D611" s="284"/>
      <c r="E611" s="284"/>
      <c r="F611" s="284"/>
      <c r="G611" s="284">
        <f t="shared" si="912"/>
        <v>5774.1</v>
      </c>
      <c r="H611" s="284">
        <f t="shared" si="912"/>
        <v>10554.6</v>
      </c>
      <c r="I611" s="284">
        <f t="shared" si="908"/>
        <v>0</v>
      </c>
      <c r="J611" s="82">
        <f t="shared" ref="J611:J623" si="913">I611/H611</f>
        <v>0</v>
      </c>
      <c r="K611" s="171">
        <f>K617+K701</f>
        <v>0</v>
      </c>
      <c r="L611" s="82">
        <f t="shared" si="902"/>
        <v>0</v>
      </c>
      <c r="M611" s="82" t="e">
        <f>K611/I611</f>
        <v>#DIV/0!</v>
      </c>
      <c r="N611" s="284">
        <f t="shared" si="910"/>
        <v>10554.6</v>
      </c>
      <c r="O611" s="284">
        <f t="shared" si="904"/>
        <v>0</v>
      </c>
      <c r="P611" s="72">
        <f t="shared" si="905"/>
        <v>1</v>
      </c>
      <c r="Q611" s="284">
        <f t="shared" si="906"/>
        <v>10554.6</v>
      </c>
      <c r="R611" s="284">
        <f t="shared" si="907"/>
        <v>0</v>
      </c>
      <c r="S611" s="607"/>
      <c r="T611" s="295" t="b">
        <f t="shared" si="881"/>
        <v>1</v>
      </c>
      <c r="CJ611" s="40" t="b">
        <f t="shared" si="899"/>
        <v>1</v>
      </c>
      <c r="CT611" s="271">
        <f t="shared" si="900"/>
        <v>10554.6</v>
      </c>
      <c r="CU611" s="25" t="b">
        <f t="shared" si="901"/>
        <v>1</v>
      </c>
    </row>
    <row r="612" spans="1:99" s="304" customFormat="1" ht="59.25" customHeight="1" x14ac:dyDescent="0.25">
      <c r="A612" s="618"/>
      <c r="B612" s="52" t="s">
        <v>22</v>
      </c>
      <c r="C612" s="52"/>
      <c r="D612" s="284"/>
      <c r="E612" s="284"/>
      <c r="F612" s="284"/>
      <c r="G612" s="284">
        <f t="shared" si="912"/>
        <v>1941</v>
      </c>
      <c r="H612" s="284">
        <f t="shared" si="912"/>
        <v>1941</v>
      </c>
      <c r="I612" s="284">
        <f t="shared" si="908"/>
        <v>0</v>
      </c>
      <c r="J612" s="82">
        <f t="shared" si="913"/>
        <v>0</v>
      </c>
      <c r="K612" s="171">
        <f t="shared" si="909"/>
        <v>0</v>
      </c>
      <c r="L612" s="82">
        <f t="shared" si="902"/>
        <v>0</v>
      </c>
      <c r="M612" s="82" t="e">
        <f t="shared" si="903"/>
        <v>#DIV/0!</v>
      </c>
      <c r="N612" s="284">
        <f t="shared" si="910"/>
        <v>1941</v>
      </c>
      <c r="O612" s="284">
        <f t="shared" si="904"/>
        <v>0</v>
      </c>
      <c r="P612" s="72">
        <f t="shared" si="905"/>
        <v>1</v>
      </c>
      <c r="Q612" s="284">
        <f t="shared" si="906"/>
        <v>1941</v>
      </c>
      <c r="R612" s="284">
        <f t="shared" si="907"/>
        <v>0</v>
      </c>
      <c r="S612" s="607"/>
      <c r="T612" s="295" t="b">
        <f t="shared" si="881"/>
        <v>1</v>
      </c>
      <c r="CJ612" s="40" t="b">
        <f t="shared" si="899"/>
        <v>1</v>
      </c>
      <c r="CT612" s="271">
        <f t="shared" si="900"/>
        <v>1941</v>
      </c>
      <c r="CU612" s="25" t="b">
        <f t="shared" si="901"/>
        <v>1</v>
      </c>
    </row>
    <row r="613" spans="1:99" s="304" customFormat="1" ht="59.25" customHeight="1" x14ac:dyDescent="0.25">
      <c r="A613" s="619"/>
      <c r="B613" s="52" t="s">
        <v>11</v>
      </c>
      <c r="C613" s="52"/>
      <c r="D613" s="284"/>
      <c r="E613" s="284"/>
      <c r="F613" s="284"/>
      <c r="G613" s="284">
        <f t="shared" si="912"/>
        <v>0</v>
      </c>
      <c r="H613" s="284">
        <f t="shared" si="912"/>
        <v>0</v>
      </c>
      <c r="I613" s="284">
        <f t="shared" si="908"/>
        <v>0</v>
      </c>
      <c r="J613" s="82" t="e">
        <f t="shared" si="913"/>
        <v>#DIV/0!</v>
      </c>
      <c r="K613" s="171">
        <f t="shared" si="909"/>
        <v>0</v>
      </c>
      <c r="L613" s="82" t="e">
        <f t="shared" si="902"/>
        <v>#DIV/0!</v>
      </c>
      <c r="M613" s="82" t="e">
        <f t="shared" si="903"/>
        <v>#DIV/0!</v>
      </c>
      <c r="N613" s="284">
        <f t="shared" si="910"/>
        <v>0</v>
      </c>
      <c r="O613" s="284">
        <f t="shared" si="904"/>
        <v>0</v>
      </c>
      <c r="P613" s="82" t="e">
        <f t="shared" si="905"/>
        <v>#DIV/0!</v>
      </c>
      <c r="Q613" s="284">
        <f t="shared" si="906"/>
        <v>0</v>
      </c>
      <c r="R613" s="284">
        <f t="shared" si="907"/>
        <v>0</v>
      </c>
      <c r="S613" s="608"/>
      <c r="T613" s="295" t="b">
        <f t="shared" si="881"/>
        <v>1</v>
      </c>
      <c r="CJ613" s="40" t="b">
        <f t="shared" si="899"/>
        <v>1</v>
      </c>
      <c r="CT613" s="271">
        <f t="shared" si="900"/>
        <v>0</v>
      </c>
      <c r="CU613" s="25" t="b">
        <f t="shared" si="901"/>
        <v>1</v>
      </c>
    </row>
    <row r="614" spans="1:99" s="39" customFormat="1" ht="63.75" customHeight="1" x14ac:dyDescent="0.25">
      <c r="A614" s="128" t="s">
        <v>153</v>
      </c>
      <c r="B614" s="545" t="s">
        <v>107</v>
      </c>
      <c r="C614" s="120" t="s">
        <v>2</v>
      </c>
      <c r="D614" s="288">
        <f t="shared" ref="D614:I614" si="914">SUM(D615:D619)</f>
        <v>0</v>
      </c>
      <c r="E614" s="288">
        <f t="shared" si="914"/>
        <v>0</v>
      </c>
      <c r="F614" s="288">
        <f t="shared" si="914"/>
        <v>0</v>
      </c>
      <c r="G614" s="288">
        <f t="shared" si="914"/>
        <v>5774.1</v>
      </c>
      <c r="H614" s="288">
        <f t="shared" si="914"/>
        <v>5774.1</v>
      </c>
      <c r="I614" s="288">
        <f t="shared" si="914"/>
        <v>0</v>
      </c>
      <c r="J614" s="435">
        <f t="shared" si="913"/>
        <v>0</v>
      </c>
      <c r="K614" s="288">
        <f t="shared" ref="K614" si="915">SUM(K615:K619)</f>
        <v>0</v>
      </c>
      <c r="L614" s="407">
        <f t="shared" si="902"/>
        <v>0</v>
      </c>
      <c r="M614" s="407" t="e">
        <f t="shared" si="903"/>
        <v>#DIV/0!</v>
      </c>
      <c r="N614" s="288">
        <f t="shared" ref="N614" si="916">SUM(N615:N619)</f>
        <v>5774.1</v>
      </c>
      <c r="O614" s="288">
        <f t="shared" si="904"/>
        <v>0</v>
      </c>
      <c r="P614" s="121">
        <f t="shared" si="905"/>
        <v>1</v>
      </c>
      <c r="Q614" s="288">
        <f t="shared" si="906"/>
        <v>5774.1</v>
      </c>
      <c r="R614" s="288">
        <f t="shared" si="907"/>
        <v>0</v>
      </c>
      <c r="S614" s="586" t="s">
        <v>412</v>
      </c>
      <c r="T614" s="38" t="b">
        <f t="shared" ref="T614:T677" si="917">H626-K626=Q626</f>
        <v>1</v>
      </c>
      <c r="CJ614" s="40" t="b">
        <f t="shared" si="899"/>
        <v>1</v>
      </c>
      <c r="CT614" s="185">
        <f t="shared" si="900"/>
        <v>5774.1</v>
      </c>
      <c r="CU614" s="40" t="b">
        <f t="shared" si="901"/>
        <v>1</v>
      </c>
    </row>
    <row r="615" spans="1:99" s="250" customFormat="1" ht="30.75" customHeight="1" x14ac:dyDescent="0.25">
      <c r="A615" s="173"/>
      <c r="B615" s="452" t="s">
        <v>10</v>
      </c>
      <c r="C615" s="452"/>
      <c r="D615" s="471"/>
      <c r="E615" s="471"/>
      <c r="F615" s="471"/>
      <c r="G615" s="471">
        <f t="shared" ref="G615:I615" si="918">+G621+G627+G633+G639</f>
        <v>0</v>
      </c>
      <c r="H615" s="471">
        <f t="shared" si="918"/>
        <v>0</v>
      </c>
      <c r="I615" s="471">
        <f t="shared" si="918"/>
        <v>0</v>
      </c>
      <c r="J615" s="132" t="e">
        <f t="shared" si="913"/>
        <v>#DIV/0!</v>
      </c>
      <c r="K615" s="471">
        <f t="shared" ref="K615" si="919">+K621+K627+K633+K639</f>
        <v>0</v>
      </c>
      <c r="L615" s="124" t="e">
        <f t="shared" si="902"/>
        <v>#DIV/0!</v>
      </c>
      <c r="M615" s="124" t="e">
        <f t="shared" si="903"/>
        <v>#DIV/0!</v>
      </c>
      <c r="N615" s="471">
        <f t="shared" ref="N615:N619" si="920">+N621+N627+N633+N639</f>
        <v>0</v>
      </c>
      <c r="O615" s="471">
        <f t="shared" si="904"/>
        <v>0</v>
      </c>
      <c r="P615" s="124" t="e">
        <f t="shared" si="905"/>
        <v>#DIV/0!</v>
      </c>
      <c r="Q615" s="471">
        <f t="shared" si="906"/>
        <v>0</v>
      </c>
      <c r="R615" s="471">
        <f t="shared" si="907"/>
        <v>0</v>
      </c>
      <c r="S615" s="587"/>
      <c r="T615" s="40" t="b">
        <f t="shared" si="917"/>
        <v>1</v>
      </c>
      <c r="CJ615" s="40" t="b">
        <f t="shared" si="899"/>
        <v>1</v>
      </c>
      <c r="CT615" s="185">
        <f t="shared" si="900"/>
        <v>0</v>
      </c>
      <c r="CU615" s="40" t="b">
        <f t="shared" si="901"/>
        <v>1</v>
      </c>
    </row>
    <row r="616" spans="1:99" s="250" customFormat="1" ht="30.75" customHeight="1" x14ac:dyDescent="0.25">
      <c r="A616" s="173"/>
      <c r="B616" s="452" t="s">
        <v>8</v>
      </c>
      <c r="C616" s="546"/>
      <c r="D616" s="471"/>
      <c r="E616" s="471"/>
      <c r="F616" s="471"/>
      <c r="G616" s="471">
        <f>+G622+G628+G634+G640</f>
        <v>0</v>
      </c>
      <c r="H616" s="471">
        <f>+H622+H628+H634+H640</f>
        <v>0</v>
      </c>
      <c r="I616" s="471">
        <f>+I622+I628+I634+I640</f>
        <v>0</v>
      </c>
      <c r="J616" s="132" t="e">
        <f t="shared" si="913"/>
        <v>#DIV/0!</v>
      </c>
      <c r="K616" s="471">
        <f>+K622+K628+K634+K640</f>
        <v>0</v>
      </c>
      <c r="L616" s="124" t="e">
        <f t="shared" si="902"/>
        <v>#DIV/0!</v>
      </c>
      <c r="M616" s="124" t="e">
        <f t="shared" si="903"/>
        <v>#DIV/0!</v>
      </c>
      <c r="N616" s="471">
        <f t="shared" si="920"/>
        <v>0</v>
      </c>
      <c r="O616" s="471">
        <f t="shared" si="904"/>
        <v>0</v>
      </c>
      <c r="P616" s="157" t="e">
        <f t="shared" si="905"/>
        <v>#DIV/0!</v>
      </c>
      <c r="Q616" s="471">
        <f t="shared" si="906"/>
        <v>0</v>
      </c>
      <c r="R616" s="471">
        <f t="shared" si="907"/>
        <v>0</v>
      </c>
      <c r="S616" s="587"/>
      <c r="T616" s="40" t="b">
        <f t="shared" si="917"/>
        <v>1</v>
      </c>
      <c r="CJ616" s="40" t="b">
        <f t="shared" si="899"/>
        <v>1</v>
      </c>
      <c r="CT616" s="185">
        <f t="shared" si="900"/>
        <v>0</v>
      </c>
      <c r="CU616" s="40" t="b">
        <f t="shared" si="901"/>
        <v>1</v>
      </c>
    </row>
    <row r="617" spans="1:99" s="250" customFormat="1" ht="30.75" customHeight="1" x14ac:dyDescent="0.25">
      <c r="A617" s="173"/>
      <c r="B617" s="452" t="s">
        <v>19</v>
      </c>
      <c r="C617" s="546"/>
      <c r="D617" s="471"/>
      <c r="E617" s="471"/>
      <c r="F617" s="471"/>
      <c r="G617" s="471">
        <f t="shared" ref="G617:I619" si="921">+G623+G629+G635+G641</f>
        <v>5774.1</v>
      </c>
      <c r="H617" s="471">
        <f t="shared" si="921"/>
        <v>5774.1</v>
      </c>
      <c r="I617" s="471">
        <f t="shared" si="921"/>
        <v>0</v>
      </c>
      <c r="J617" s="132">
        <f t="shared" si="913"/>
        <v>0</v>
      </c>
      <c r="K617" s="471">
        <f t="shared" ref="K617:K619" si="922">+K623+K629+K635+K641</f>
        <v>0</v>
      </c>
      <c r="L617" s="124">
        <f t="shared" si="902"/>
        <v>0</v>
      </c>
      <c r="M617" s="124" t="e">
        <f t="shared" si="903"/>
        <v>#DIV/0!</v>
      </c>
      <c r="N617" s="471">
        <f t="shared" si="920"/>
        <v>5774.1</v>
      </c>
      <c r="O617" s="471">
        <f t="shared" si="904"/>
        <v>0</v>
      </c>
      <c r="P617" s="125">
        <f t="shared" si="905"/>
        <v>1</v>
      </c>
      <c r="Q617" s="471">
        <f t="shared" si="906"/>
        <v>5774.1</v>
      </c>
      <c r="R617" s="471">
        <f t="shared" si="907"/>
        <v>0</v>
      </c>
      <c r="S617" s="587"/>
      <c r="T617" s="40" t="b">
        <f t="shared" si="917"/>
        <v>1</v>
      </c>
      <c r="CJ617" s="40" t="b">
        <f t="shared" si="899"/>
        <v>1</v>
      </c>
      <c r="CT617" s="185">
        <f t="shared" si="900"/>
        <v>5774.1</v>
      </c>
      <c r="CU617" s="40" t="b">
        <f t="shared" si="901"/>
        <v>1</v>
      </c>
    </row>
    <row r="618" spans="1:99" s="250" customFormat="1" ht="30.75" customHeight="1" x14ac:dyDescent="0.25">
      <c r="A618" s="173"/>
      <c r="B618" s="452" t="s">
        <v>22</v>
      </c>
      <c r="C618" s="452"/>
      <c r="D618" s="471"/>
      <c r="E618" s="471"/>
      <c r="F618" s="471"/>
      <c r="G618" s="471">
        <f t="shared" si="921"/>
        <v>0</v>
      </c>
      <c r="H618" s="471">
        <f t="shared" si="921"/>
        <v>0</v>
      </c>
      <c r="I618" s="471">
        <f t="shared" si="921"/>
        <v>0</v>
      </c>
      <c r="J618" s="132" t="e">
        <f t="shared" si="913"/>
        <v>#DIV/0!</v>
      </c>
      <c r="K618" s="471">
        <f t="shared" si="922"/>
        <v>0</v>
      </c>
      <c r="L618" s="124" t="e">
        <f t="shared" si="902"/>
        <v>#DIV/0!</v>
      </c>
      <c r="M618" s="124" t="e">
        <f t="shared" si="903"/>
        <v>#DIV/0!</v>
      </c>
      <c r="N618" s="471">
        <f t="shared" si="920"/>
        <v>0</v>
      </c>
      <c r="O618" s="471">
        <f t="shared" si="904"/>
        <v>0</v>
      </c>
      <c r="P618" s="124" t="e">
        <f t="shared" si="905"/>
        <v>#DIV/0!</v>
      </c>
      <c r="Q618" s="471">
        <f t="shared" si="906"/>
        <v>0</v>
      </c>
      <c r="R618" s="471">
        <f t="shared" si="907"/>
        <v>0</v>
      </c>
      <c r="S618" s="587"/>
      <c r="T618" s="40" t="b">
        <f t="shared" si="917"/>
        <v>1</v>
      </c>
      <c r="CJ618" s="40" t="b">
        <f t="shared" si="899"/>
        <v>1</v>
      </c>
      <c r="CT618" s="185">
        <f t="shared" si="900"/>
        <v>0</v>
      </c>
      <c r="CU618" s="40" t="b">
        <f t="shared" si="901"/>
        <v>1</v>
      </c>
    </row>
    <row r="619" spans="1:99" s="250" customFormat="1" ht="30.75" customHeight="1" x14ac:dyDescent="0.25">
      <c r="A619" s="175"/>
      <c r="B619" s="452" t="s">
        <v>11</v>
      </c>
      <c r="C619" s="452"/>
      <c r="D619" s="471"/>
      <c r="E619" s="471"/>
      <c r="F619" s="471"/>
      <c r="G619" s="471">
        <f t="shared" si="921"/>
        <v>0</v>
      </c>
      <c r="H619" s="471">
        <f t="shared" si="921"/>
        <v>0</v>
      </c>
      <c r="I619" s="471">
        <f t="shared" si="921"/>
        <v>0</v>
      </c>
      <c r="J619" s="132" t="e">
        <f t="shared" si="913"/>
        <v>#DIV/0!</v>
      </c>
      <c r="K619" s="471">
        <f t="shared" si="922"/>
        <v>0</v>
      </c>
      <c r="L619" s="124" t="e">
        <f t="shared" si="902"/>
        <v>#DIV/0!</v>
      </c>
      <c r="M619" s="124" t="e">
        <f t="shared" si="903"/>
        <v>#DIV/0!</v>
      </c>
      <c r="N619" s="471">
        <f t="shared" si="920"/>
        <v>0</v>
      </c>
      <c r="O619" s="471">
        <f t="shared" si="904"/>
        <v>0</v>
      </c>
      <c r="P619" s="124" t="e">
        <f t="shared" si="905"/>
        <v>#DIV/0!</v>
      </c>
      <c r="Q619" s="471">
        <f t="shared" si="906"/>
        <v>0</v>
      </c>
      <c r="R619" s="471">
        <f t="shared" si="907"/>
        <v>0</v>
      </c>
      <c r="S619" s="588"/>
      <c r="T619" s="40" t="b">
        <f t="shared" si="917"/>
        <v>1</v>
      </c>
      <c r="CJ619" s="40" t="b">
        <f t="shared" si="899"/>
        <v>1</v>
      </c>
      <c r="CT619" s="185">
        <f t="shared" si="900"/>
        <v>0</v>
      </c>
      <c r="CU619" s="40" t="b">
        <f t="shared" si="901"/>
        <v>1</v>
      </c>
    </row>
    <row r="620" spans="1:99" s="39" customFormat="1" ht="139.5" x14ac:dyDescent="0.25">
      <c r="A620" s="135" t="s">
        <v>154</v>
      </c>
      <c r="B620" s="547" t="s">
        <v>83</v>
      </c>
      <c r="C620" s="144" t="s">
        <v>17</v>
      </c>
      <c r="D620" s="286"/>
      <c r="E620" s="286"/>
      <c r="F620" s="286"/>
      <c r="G620" s="286">
        <f>SUM(G621:G625)</f>
        <v>1615</v>
      </c>
      <c r="H620" s="286">
        <f>SUM(H621:H625)</f>
        <v>1615</v>
      </c>
      <c r="I620" s="286">
        <f>SUM(I621:I625)</f>
        <v>0</v>
      </c>
      <c r="J620" s="363">
        <f t="shared" si="913"/>
        <v>0</v>
      </c>
      <c r="K620" s="286">
        <f>SUM(K621:K625)</f>
        <v>0</v>
      </c>
      <c r="L620" s="363">
        <f t="shared" si="902"/>
        <v>0</v>
      </c>
      <c r="M620" s="363" t="e">
        <f>K620/I620</f>
        <v>#DIV/0!</v>
      </c>
      <c r="N620" s="286">
        <f>SUM(N621:N625)</f>
        <v>1615</v>
      </c>
      <c r="O620" s="286">
        <f t="shared" si="904"/>
        <v>0</v>
      </c>
      <c r="P620" s="123">
        <f t="shared" si="905"/>
        <v>1</v>
      </c>
      <c r="Q620" s="286">
        <f t="shared" si="906"/>
        <v>1615</v>
      </c>
      <c r="R620" s="286">
        <f t="shared" si="907"/>
        <v>0</v>
      </c>
      <c r="S620" s="612" t="s">
        <v>413</v>
      </c>
      <c r="T620" s="38" t="b">
        <f t="shared" si="917"/>
        <v>1</v>
      </c>
      <c r="CJ620" s="40" t="b">
        <f t="shared" si="899"/>
        <v>1</v>
      </c>
      <c r="CT620" s="185">
        <f t="shared" si="900"/>
        <v>1615</v>
      </c>
      <c r="CU620" s="40" t="b">
        <f t="shared" si="901"/>
        <v>1</v>
      </c>
    </row>
    <row r="621" spans="1:99" s="250" customFormat="1" ht="29.25" customHeight="1" x14ac:dyDescent="0.25">
      <c r="A621" s="136"/>
      <c r="B621" s="475" t="s">
        <v>84</v>
      </c>
      <c r="C621" s="475"/>
      <c r="D621" s="470"/>
      <c r="E621" s="470"/>
      <c r="F621" s="470"/>
      <c r="G621" s="293"/>
      <c r="H621" s="293"/>
      <c r="I621" s="293"/>
      <c r="J621" s="132" t="e">
        <f t="shared" si="913"/>
        <v>#DIV/0!</v>
      </c>
      <c r="K621" s="293"/>
      <c r="L621" s="124" t="e">
        <f t="shared" si="902"/>
        <v>#DIV/0!</v>
      </c>
      <c r="M621" s="363" t="e">
        <f t="shared" ref="M621:M625" si="923">K621/I621</f>
        <v>#DIV/0!</v>
      </c>
      <c r="N621" s="470"/>
      <c r="O621" s="530">
        <f t="shared" si="904"/>
        <v>0</v>
      </c>
      <c r="P621" s="157" t="e">
        <f t="shared" si="905"/>
        <v>#DIV/0!</v>
      </c>
      <c r="Q621" s="293">
        <f t="shared" si="906"/>
        <v>0</v>
      </c>
      <c r="R621" s="293">
        <f t="shared" si="907"/>
        <v>0</v>
      </c>
      <c r="S621" s="587"/>
      <c r="T621" s="40" t="b">
        <f t="shared" si="917"/>
        <v>1</v>
      </c>
      <c r="CJ621" s="40" t="b">
        <f t="shared" si="899"/>
        <v>1</v>
      </c>
      <c r="CT621" s="185">
        <f t="shared" si="900"/>
        <v>0</v>
      </c>
      <c r="CU621" s="40" t="b">
        <f t="shared" si="901"/>
        <v>1</v>
      </c>
    </row>
    <row r="622" spans="1:99" s="250" customFormat="1" ht="29.25" customHeight="1" x14ac:dyDescent="0.25">
      <c r="A622" s="136"/>
      <c r="B622" s="452" t="s">
        <v>8</v>
      </c>
      <c r="C622" s="452"/>
      <c r="D622" s="471"/>
      <c r="E622" s="471"/>
      <c r="F622" s="471"/>
      <c r="G622" s="287"/>
      <c r="H622" s="287"/>
      <c r="I622" s="287"/>
      <c r="J622" s="132" t="e">
        <f t="shared" si="913"/>
        <v>#DIV/0!</v>
      </c>
      <c r="K622" s="287">
        <f>I622</f>
        <v>0</v>
      </c>
      <c r="L622" s="124" t="e">
        <f t="shared" si="902"/>
        <v>#DIV/0!</v>
      </c>
      <c r="M622" s="124" t="e">
        <f>K622/I622</f>
        <v>#DIV/0!</v>
      </c>
      <c r="N622" s="287"/>
      <c r="O622" s="287">
        <f t="shared" si="904"/>
        <v>0</v>
      </c>
      <c r="P622" s="157" t="e">
        <f t="shared" si="905"/>
        <v>#DIV/0!</v>
      </c>
      <c r="Q622" s="287">
        <f t="shared" si="906"/>
        <v>0</v>
      </c>
      <c r="R622" s="287">
        <f t="shared" si="907"/>
        <v>0</v>
      </c>
      <c r="S622" s="587"/>
      <c r="T622" s="40" t="b">
        <f t="shared" si="917"/>
        <v>1</v>
      </c>
      <c r="CJ622" s="40" t="b">
        <f t="shared" si="899"/>
        <v>1</v>
      </c>
      <c r="CT622" s="185">
        <f t="shared" si="900"/>
        <v>0</v>
      </c>
      <c r="CU622" s="40" t="b">
        <f t="shared" si="901"/>
        <v>1</v>
      </c>
    </row>
    <row r="623" spans="1:99" s="250" customFormat="1" ht="29.25" customHeight="1" x14ac:dyDescent="0.25">
      <c r="A623" s="136"/>
      <c r="B623" s="452" t="s">
        <v>19</v>
      </c>
      <c r="C623" s="452"/>
      <c r="D623" s="471"/>
      <c r="E623" s="471"/>
      <c r="F623" s="471"/>
      <c r="G623" s="471">
        <v>1615</v>
      </c>
      <c r="H623" s="471">
        <v>1615</v>
      </c>
      <c r="I623" s="471"/>
      <c r="J623" s="132">
        <f t="shared" si="913"/>
        <v>0</v>
      </c>
      <c r="K623" s="287">
        <f>I623</f>
        <v>0</v>
      </c>
      <c r="L623" s="124">
        <f t="shared" si="902"/>
        <v>0</v>
      </c>
      <c r="M623" s="124" t="e">
        <f t="shared" si="923"/>
        <v>#DIV/0!</v>
      </c>
      <c r="N623" s="471">
        <f>H623</f>
        <v>1615</v>
      </c>
      <c r="O623" s="287">
        <f t="shared" si="904"/>
        <v>0</v>
      </c>
      <c r="P623" s="125">
        <f t="shared" si="905"/>
        <v>1</v>
      </c>
      <c r="Q623" s="471">
        <f t="shared" si="906"/>
        <v>1615</v>
      </c>
      <c r="R623" s="471">
        <f t="shared" si="907"/>
        <v>0</v>
      </c>
      <c r="S623" s="587"/>
      <c r="T623" s="40" t="b">
        <f t="shared" si="917"/>
        <v>1</v>
      </c>
      <c r="CJ623" s="40" t="b">
        <f t="shared" si="899"/>
        <v>1</v>
      </c>
      <c r="CT623" s="185">
        <f t="shared" si="900"/>
        <v>1615</v>
      </c>
      <c r="CU623" s="40" t="b">
        <f t="shared" si="901"/>
        <v>1</v>
      </c>
    </row>
    <row r="624" spans="1:99" s="250" customFormat="1" ht="29.25" customHeight="1" x14ac:dyDescent="0.25">
      <c r="A624" s="136"/>
      <c r="B624" s="452" t="s">
        <v>22</v>
      </c>
      <c r="C624" s="452"/>
      <c r="D624" s="471"/>
      <c r="E624" s="471"/>
      <c r="F624" s="471"/>
      <c r="G624" s="471"/>
      <c r="H624" s="471"/>
      <c r="I624" s="471"/>
      <c r="J624" s="132" t="e">
        <f>I624/H624</f>
        <v>#DIV/0!</v>
      </c>
      <c r="K624" s="471"/>
      <c r="L624" s="124" t="e">
        <f>K624/H624</f>
        <v>#DIV/0!</v>
      </c>
      <c r="M624" s="363" t="e">
        <f t="shared" si="923"/>
        <v>#DIV/0!</v>
      </c>
      <c r="N624" s="471">
        <f>H624</f>
        <v>0</v>
      </c>
      <c r="O624" s="287">
        <f t="shared" si="904"/>
        <v>0</v>
      </c>
      <c r="P624" s="157" t="e">
        <f t="shared" si="905"/>
        <v>#DIV/0!</v>
      </c>
      <c r="Q624" s="471">
        <f t="shared" si="906"/>
        <v>0</v>
      </c>
      <c r="R624" s="471">
        <f t="shared" si="907"/>
        <v>0</v>
      </c>
      <c r="S624" s="587"/>
      <c r="T624" s="40" t="b">
        <f t="shared" si="917"/>
        <v>1</v>
      </c>
      <c r="CJ624" s="40" t="b">
        <f t="shared" si="899"/>
        <v>1</v>
      </c>
      <c r="CT624" s="185">
        <f t="shared" si="900"/>
        <v>0</v>
      </c>
      <c r="CU624" s="40" t="b">
        <f t="shared" si="901"/>
        <v>1</v>
      </c>
    </row>
    <row r="625" spans="1:99" s="250" customFormat="1" ht="29.25" customHeight="1" x14ac:dyDescent="0.25">
      <c r="A625" s="138"/>
      <c r="B625" s="452" t="s">
        <v>11</v>
      </c>
      <c r="C625" s="452"/>
      <c r="D625" s="471"/>
      <c r="E625" s="471"/>
      <c r="F625" s="471"/>
      <c r="G625" s="283"/>
      <c r="H625" s="283"/>
      <c r="I625" s="283"/>
      <c r="J625" s="132"/>
      <c r="K625" s="283"/>
      <c r="L625" s="124"/>
      <c r="M625" s="363" t="e">
        <f t="shared" si="923"/>
        <v>#DIV/0!</v>
      </c>
      <c r="N625" s="471"/>
      <c r="O625" s="449">
        <f t="shared" si="904"/>
        <v>0</v>
      </c>
      <c r="P625" s="124" t="e">
        <f t="shared" si="905"/>
        <v>#DIV/0!</v>
      </c>
      <c r="Q625" s="283">
        <f t="shared" si="906"/>
        <v>0</v>
      </c>
      <c r="R625" s="283">
        <f t="shared" si="907"/>
        <v>0</v>
      </c>
      <c r="S625" s="588"/>
      <c r="T625" s="40" t="b">
        <f t="shared" si="917"/>
        <v>1</v>
      </c>
      <c r="CJ625" s="40" t="b">
        <f t="shared" si="899"/>
        <v>1</v>
      </c>
      <c r="CT625" s="185">
        <f t="shared" si="900"/>
        <v>0</v>
      </c>
      <c r="CU625" s="40" t="b">
        <f t="shared" si="901"/>
        <v>1</v>
      </c>
    </row>
    <row r="626" spans="1:99" s="39" customFormat="1" ht="69.75" x14ac:dyDescent="0.25">
      <c r="A626" s="548" t="s">
        <v>155</v>
      </c>
      <c r="B626" s="547" t="s">
        <v>174</v>
      </c>
      <c r="C626" s="144" t="s">
        <v>17</v>
      </c>
      <c r="D626" s="286"/>
      <c r="E626" s="286"/>
      <c r="F626" s="286"/>
      <c r="G626" s="286">
        <f>SUM(G627:G631)</f>
        <v>570</v>
      </c>
      <c r="H626" s="286">
        <f>SUM(H627:H631)</f>
        <v>570</v>
      </c>
      <c r="I626" s="286">
        <f>SUM(I627:I631)</f>
        <v>0</v>
      </c>
      <c r="J626" s="363">
        <f>I626/H626</f>
        <v>0</v>
      </c>
      <c r="K626" s="286">
        <f>SUM(K627:K631)</f>
        <v>0</v>
      </c>
      <c r="L626" s="363">
        <f>K626/H626</f>
        <v>0</v>
      </c>
      <c r="M626" s="363" t="e">
        <f>K626/I626</f>
        <v>#DIV/0!</v>
      </c>
      <c r="N626" s="286">
        <f>SUM(N627:N631)</f>
        <v>570</v>
      </c>
      <c r="O626" s="286">
        <f t="shared" si="904"/>
        <v>0</v>
      </c>
      <c r="P626" s="123">
        <f t="shared" si="905"/>
        <v>1</v>
      </c>
      <c r="Q626" s="286">
        <f t="shared" si="906"/>
        <v>570</v>
      </c>
      <c r="R626" s="286">
        <f t="shared" si="907"/>
        <v>0</v>
      </c>
      <c r="S626" s="612" t="s">
        <v>275</v>
      </c>
      <c r="T626" s="38" t="b">
        <f t="shared" si="917"/>
        <v>1</v>
      </c>
      <c r="CJ626" s="40" t="b">
        <f t="shared" si="899"/>
        <v>1</v>
      </c>
      <c r="CT626" s="185">
        <f t="shared" si="900"/>
        <v>570</v>
      </c>
      <c r="CU626" s="40" t="b">
        <f t="shared" si="901"/>
        <v>1</v>
      </c>
    </row>
    <row r="627" spans="1:99" s="250" customFormat="1" ht="39" customHeight="1" x14ac:dyDescent="0.25">
      <c r="A627" s="549"/>
      <c r="B627" s="475" t="s">
        <v>84</v>
      </c>
      <c r="C627" s="475"/>
      <c r="D627" s="470"/>
      <c r="E627" s="470"/>
      <c r="F627" s="470"/>
      <c r="G627" s="293"/>
      <c r="H627" s="293"/>
      <c r="I627" s="293"/>
      <c r="J627" s="132" t="e">
        <f t="shared" ref="J627:J629" si="924">I627/H627</f>
        <v>#DIV/0!</v>
      </c>
      <c r="K627" s="293"/>
      <c r="L627" s="124" t="e">
        <f t="shared" ref="L627:L629" si="925">K627/H627</f>
        <v>#DIV/0!</v>
      </c>
      <c r="M627" s="132" t="e">
        <f t="shared" ref="M627:M629" si="926">K627/I627</f>
        <v>#DIV/0!</v>
      </c>
      <c r="N627" s="470"/>
      <c r="O627" s="530">
        <f t="shared" si="904"/>
        <v>0</v>
      </c>
      <c r="P627" s="157" t="e">
        <f t="shared" si="905"/>
        <v>#DIV/0!</v>
      </c>
      <c r="Q627" s="293">
        <f t="shared" si="906"/>
        <v>0</v>
      </c>
      <c r="R627" s="293">
        <f t="shared" si="907"/>
        <v>0</v>
      </c>
      <c r="S627" s="587"/>
      <c r="T627" s="40" t="b">
        <f t="shared" si="917"/>
        <v>1</v>
      </c>
      <c r="CJ627" s="40" t="b">
        <f t="shared" si="899"/>
        <v>1</v>
      </c>
      <c r="CT627" s="185">
        <f t="shared" si="900"/>
        <v>0</v>
      </c>
      <c r="CU627" s="40" t="b">
        <f t="shared" si="901"/>
        <v>1</v>
      </c>
    </row>
    <row r="628" spans="1:99" s="250" customFormat="1" ht="39" customHeight="1" x14ac:dyDescent="0.25">
      <c r="A628" s="549"/>
      <c r="B628" s="452" t="s">
        <v>8</v>
      </c>
      <c r="C628" s="452"/>
      <c r="D628" s="471"/>
      <c r="E628" s="471"/>
      <c r="F628" s="471"/>
      <c r="G628" s="287"/>
      <c r="H628" s="287"/>
      <c r="I628" s="287"/>
      <c r="J628" s="132" t="e">
        <f t="shared" si="924"/>
        <v>#DIV/0!</v>
      </c>
      <c r="K628" s="287"/>
      <c r="L628" s="124" t="e">
        <f t="shared" si="925"/>
        <v>#DIV/0!</v>
      </c>
      <c r="M628" s="132" t="e">
        <f t="shared" si="926"/>
        <v>#DIV/0!</v>
      </c>
      <c r="N628" s="287">
        <f>H628</f>
        <v>0</v>
      </c>
      <c r="O628" s="287">
        <f t="shared" si="904"/>
        <v>0</v>
      </c>
      <c r="P628" s="157" t="e">
        <f t="shared" si="905"/>
        <v>#DIV/0!</v>
      </c>
      <c r="Q628" s="287">
        <f t="shared" si="906"/>
        <v>0</v>
      </c>
      <c r="R628" s="287">
        <f t="shared" si="907"/>
        <v>0</v>
      </c>
      <c r="S628" s="587"/>
      <c r="T628" s="40" t="b">
        <f t="shared" si="917"/>
        <v>1</v>
      </c>
      <c r="CJ628" s="40" t="b">
        <f t="shared" si="899"/>
        <v>1</v>
      </c>
      <c r="CT628" s="185">
        <f t="shared" si="900"/>
        <v>0</v>
      </c>
      <c r="CU628" s="40" t="b">
        <f t="shared" si="901"/>
        <v>1</v>
      </c>
    </row>
    <row r="629" spans="1:99" s="250" customFormat="1" ht="39" customHeight="1" x14ac:dyDescent="0.25">
      <c r="A629" s="549"/>
      <c r="B629" s="452" t="s">
        <v>19</v>
      </c>
      <c r="C629" s="452"/>
      <c r="D629" s="471"/>
      <c r="E629" s="471"/>
      <c r="F629" s="471"/>
      <c r="G629" s="471">
        <v>570</v>
      </c>
      <c r="H629" s="471">
        <v>570</v>
      </c>
      <c r="I629" s="471"/>
      <c r="J629" s="132">
        <f t="shared" si="924"/>
        <v>0</v>
      </c>
      <c r="K629" s="471"/>
      <c r="L629" s="124">
        <f t="shared" si="925"/>
        <v>0</v>
      </c>
      <c r="M629" s="132" t="e">
        <f t="shared" si="926"/>
        <v>#DIV/0!</v>
      </c>
      <c r="N629" s="471">
        <f>H629</f>
        <v>570</v>
      </c>
      <c r="O629" s="287">
        <f t="shared" si="904"/>
        <v>0</v>
      </c>
      <c r="P629" s="125">
        <f t="shared" si="905"/>
        <v>1</v>
      </c>
      <c r="Q629" s="471">
        <f t="shared" si="906"/>
        <v>570</v>
      </c>
      <c r="R629" s="471">
        <f t="shared" si="907"/>
        <v>0</v>
      </c>
      <c r="S629" s="587"/>
      <c r="T629" s="40" t="b">
        <f t="shared" si="917"/>
        <v>1</v>
      </c>
      <c r="CJ629" s="40" t="b">
        <f t="shared" si="899"/>
        <v>1</v>
      </c>
      <c r="CT629" s="185">
        <f t="shared" si="900"/>
        <v>570</v>
      </c>
      <c r="CU629" s="40" t="b">
        <f t="shared" si="901"/>
        <v>1</v>
      </c>
    </row>
    <row r="630" spans="1:99" s="250" customFormat="1" ht="39" customHeight="1" x14ac:dyDescent="0.25">
      <c r="A630" s="549"/>
      <c r="B630" s="452" t="s">
        <v>22</v>
      </c>
      <c r="C630" s="452"/>
      <c r="D630" s="471"/>
      <c r="E630" s="471"/>
      <c r="F630" s="471"/>
      <c r="G630" s="471"/>
      <c r="H630" s="471"/>
      <c r="I630" s="471"/>
      <c r="J630" s="132" t="e">
        <f>I630/H630</f>
        <v>#DIV/0!</v>
      </c>
      <c r="K630" s="471"/>
      <c r="L630" s="124" t="e">
        <f>K630/H630</f>
        <v>#DIV/0!</v>
      </c>
      <c r="M630" s="132" t="e">
        <f>K630/I630</f>
        <v>#DIV/0!</v>
      </c>
      <c r="N630" s="471">
        <f>H630</f>
        <v>0</v>
      </c>
      <c r="O630" s="287">
        <f t="shared" si="904"/>
        <v>0</v>
      </c>
      <c r="P630" s="157" t="e">
        <f t="shared" si="905"/>
        <v>#DIV/0!</v>
      </c>
      <c r="Q630" s="471">
        <f t="shared" si="906"/>
        <v>0</v>
      </c>
      <c r="R630" s="471">
        <f t="shared" si="907"/>
        <v>0</v>
      </c>
      <c r="S630" s="587"/>
      <c r="T630" s="40" t="b">
        <f t="shared" si="917"/>
        <v>1</v>
      </c>
      <c r="CJ630" s="40" t="b">
        <f t="shared" si="899"/>
        <v>1</v>
      </c>
      <c r="CT630" s="185">
        <f t="shared" si="900"/>
        <v>0</v>
      </c>
      <c r="CU630" s="40" t="b">
        <f t="shared" si="901"/>
        <v>1</v>
      </c>
    </row>
    <row r="631" spans="1:99" s="250" customFormat="1" ht="39" customHeight="1" x14ac:dyDescent="0.25">
      <c r="A631" s="550"/>
      <c r="B631" s="452" t="s">
        <v>11</v>
      </c>
      <c r="C631" s="452"/>
      <c r="D631" s="471"/>
      <c r="E631" s="471"/>
      <c r="F631" s="471"/>
      <c r="G631" s="283"/>
      <c r="H631" s="283"/>
      <c r="I631" s="283"/>
      <c r="J631" s="132"/>
      <c r="K631" s="283"/>
      <c r="L631" s="124"/>
      <c r="M631" s="132"/>
      <c r="N631" s="471"/>
      <c r="O631" s="449">
        <f t="shared" si="904"/>
        <v>0</v>
      </c>
      <c r="P631" s="124" t="e">
        <f t="shared" si="905"/>
        <v>#DIV/0!</v>
      </c>
      <c r="Q631" s="283">
        <f t="shared" si="906"/>
        <v>0</v>
      </c>
      <c r="R631" s="283">
        <f t="shared" si="907"/>
        <v>0</v>
      </c>
      <c r="S631" s="588"/>
      <c r="T631" s="40" t="b">
        <f t="shared" si="917"/>
        <v>1</v>
      </c>
      <c r="CJ631" s="40" t="b">
        <f t="shared" si="899"/>
        <v>1</v>
      </c>
      <c r="CT631" s="185">
        <f t="shared" si="900"/>
        <v>0</v>
      </c>
      <c r="CU631" s="40" t="b">
        <f t="shared" si="901"/>
        <v>1</v>
      </c>
    </row>
    <row r="632" spans="1:99" s="516" customFormat="1" ht="46.5" x14ac:dyDescent="0.25">
      <c r="A632" s="135" t="s">
        <v>156</v>
      </c>
      <c r="B632" s="547" t="s">
        <v>175</v>
      </c>
      <c r="C632" s="144" t="s">
        <v>17</v>
      </c>
      <c r="D632" s="286"/>
      <c r="E632" s="286"/>
      <c r="F632" s="286"/>
      <c r="G632" s="286">
        <f>SUM(G633:G637)</f>
        <v>475</v>
      </c>
      <c r="H632" s="286">
        <f>SUM(H633:H637)</f>
        <v>475</v>
      </c>
      <c r="I632" s="286">
        <f>SUM(I633:I637)</f>
        <v>0</v>
      </c>
      <c r="J632" s="363">
        <f>I632/H632</f>
        <v>0</v>
      </c>
      <c r="K632" s="286">
        <f>SUM(K633:K637)</f>
        <v>0</v>
      </c>
      <c r="L632" s="363">
        <f>K632/H632</f>
        <v>0</v>
      </c>
      <c r="M632" s="363" t="e">
        <f>K632/I632</f>
        <v>#DIV/0!</v>
      </c>
      <c r="N632" s="286">
        <f>SUM(N633:N637)</f>
        <v>475</v>
      </c>
      <c r="O632" s="286">
        <f t="shared" si="904"/>
        <v>0</v>
      </c>
      <c r="P632" s="123">
        <f t="shared" si="905"/>
        <v>1</v>
      </c>
      <c r="Q632" s="286">
        <f t="shared" si="906"/>
        <v>475</v>
      </c>
      <c r="R632" s="286">
        <f t="shared" si="907"/>
        <v>0</v>
      </c>
      <c r="S632" s="612" t="s">
        <v>275</v>
      </c>
      <c r="T632" s="32" t="b">
        <f t="shared" si="917"/>
        <v>1</v>
      </c>
      <c r="CJ632" s="40" t="b">
        <f t="shared" si="899"/>
        <v>1</v>
      </c>
      <c r="CT632" s="185">
        <f t="shared" si="900"/>
        <v>475</v>
      </c>
      <c r="CU632" s="40" t="b">
        <f t="shared" si="901"/>
        <v>1</v>
      </c>
    </row>
    <row r="633" spans="1:99" s="250" customFormat="1" x14ac:dyDescent="0.25">
      <c r="A633" s="136"/>
      <c r="B633" s="475" t="s">
        <v>84</v>
      </c>
      <c r="C633" s="475"/>
      <c r="D633" s="470"/>
      <c r="E633" s="470"/>
      <c r="F633" s="470"/>
      <c r="G633" s="293"/>
      <c r="H633" s="293"/>
      <c r="I633" s="293"/>
      <c r="J633" s="132" t="e">
        <f t="shared" ref="J633:J635" si="927">I633/H633</f>
        <v>#DIV/0!</v>
      </c>
      <c r="K633" s="293"/>
      <c r="L633" s="124" t="e">
        <f t="shared" ref="L633:L635" si="928">K633/H633</f>
        <v>#DIV/0!</v>
      </c>
      <c r="M633" s="132" t="e">
        <f t="shared" ref="M633:M635" si="929">K633/I633</f>
        <v>#DIV/0!</v>
      </c>
      <c r="N633" s="470"/>
      <c r="O633" s="530">
        <f t="shared" si="904"/>
        <v>0</v>
      </c>
      <c r="P633" s="157" t="e">
        <f t="shared" si="905"/>
        <v>#DIV/0!</v>
      </c>
      <c r="Q633" s="293">
        <f t="shared" si="906"/>
        <v>0</v>
      </c>
      <c r="R633" s="293">
        <f t="shared" si="907"/>
        <v>0</v>
      </c>
      <c r="S633" s="587"/>
      <c r="T633" s="40" t="b">
        <f t="shared" si="917"/>
        <v>1</v>
      </c>
      <c r="CJ633" s="40" t="b">
        <f t="shared" si="899"/>
        <v>1</v>
      </c>
      <c r="CT633" s="185">
        <f t="shared" si="900"/>
        <v>0</v>
      </c>
      <c r="CU633" s="40" t="b">
        <f t="shared" si="901"/>
        <v>1</v>
      </c>
    </row>
    <row r="634" spans="1:99" s="250" customFormat="1" x14ac:dyDescent="0.25">
      <c r="A634" s="136"/>
      <c r="B634" s="452" t="s">
        <v>8</v>
      </c>
      <c r="C634" s="452"/>
      <c r="D634" s="471"/>
      <c r="E634" s="471"/>
      <c r="F634" s="471"/>
      <c r="G634" s="287"/>
      <c r="H634" s="287"/>
      <c r="I634" s="287"/>
      <c r="J634" s="132" t="e">
        <f t="shared" si="927"/>
        <v>#DIV/0!</v>
      </c>
      <c r="K634" s="294">
        <f>I634</f>
        <v>0</v>
      </c>
      <c r="L634" s="124" t="e">
        <f t="shared" si="928"/>
        <v>#DIV/0!</v>
      </c>
      <c r="M634" s="132" t="e">
        <f t="shared" si="929"/>
        <v>#DIV/0!</v>
      </c>
      <c r="N634" s="471">
        <f>H634</f>
        <v>0</v>
      </c>
      <c r="O634" s="287">
        <f t="shared" si="904"/>
        <v>0</v>
      </c>
      <c r="P634" s="157" t="e">
        <f t="shared" si="905"/>
        <v>#DIV/0!</v>
      </c>
      <c r="Q634" s="287">
        <f t="shared" si="906"/>
        <v>0</v>
      </c>
      <c r="R634" s="287">
        <f t="shared" si="907"/>
        <v>0</v>
      </c>
      <c r="S634" s="587"/>
      <c r="T634" s="40" t="b">
        <f t="shared" si="917"/>
        <v>1</v>
      </c>
      <c r="CJ634" s="40" t="b">
        <f t="shared" si="899"/>
        <v>1</v>
      </c>
      <c r="CT634" s="185">
        <f t="shared" si="900"/>
        <v>0</v>
      </c>
      <c r="CU634" s="40" t="b">
        <f t="shared" si="901"/>
        <v>1</v>
      </c>
    </row>
    <row r="635" spans="1:99" s="250" customFormat="1" x14ac:dyDescent="0.25">
      <c r="A635" s="136"/>
      <c r="B635" s="452" t="s">
        <v>19</v>
      </c>
      <c r="C635" s="452"/>
      <c r="D635" s="471"/>
      <c r="E635" s="471"/>
      <c r="F635" s="471"/>
      <c r="G635" s="471">
        <v>475</v>
      </c>
      <c r="H635" s="471">
        <v>475</v>
      </c>
      <c r="I635" s="287"/>
      <c r="J635" s="132">
        <f t="shared" si="927"/>
        <v>0</v>
      </c>
      <c r="K635" s="294">
        <f>I635</f>
        <v>0</v>
      </c>
      <c r="L635" s="124">
        <f t="shared" si="928"/>
        <v>0</v>
      </c>
      <c r="M635" s="132" t="e">
        <f t="shared" si="929"/>
        <v>#DIV/0!</v>
      </c>
      <c r="N635" s="471">
        <f>H635</f>
        <v>475</v>
      </c>
      <c r="O635" s="551">
        <f t="shared" si="904"/>
        <v>0</v>
      </c>
      <c r="P635" s="125">
        <f t="shared" si="905"/>
        <v>1</v>
      </c>
      <c r="Q635" s="471">
        <f t="shared" si="906"/>
        <v>475</v>
      </c>
      <c r="R635" s="471">
        <f t="shared" si="907"/>
        <v>0</v>
      </c>
      <c r="S635" s="587"/>
      <c r="T635" s="40" t="b">
        <f t="shared" si="917"/>
        <v>1</v>
      </c>
      <c r="CJ635" s="40" t="b">
        <f t="shared" si="899"/>
        <v>1</v>
      </c>
      <c r="CT635" s="185">
        <f t="shared" si="900"/>
        <v>475</v>
      </c>
      <c r="CU635" s="40" t="b">
        <f t="shared" si="901"/>
        <v>1</v>
      </c>
    </row>
    <row r="636" spans="1:99" s="250" customFormat="1" x14ac:dyDescent="0.25">
      <c r="A636" s="136"/>
      <c r="B636" s="452" t="s">
        <v>22</v>
      </c>
      <c r="C636" s="452"/>
      <c r="D636" s="471"/>
      <c r="E636" s="471"/>
      <c r="F636" s="471"/>
      <c r="G636" s="471"/>
      <c r="H636" s="471"/>
      <c r="I636" s="471"/>
      <c r="J636" s="132" t="e">
        <f>I636/H636</f>
        <v>#DIV/0!</v>
      </c>
      <c r="K636" s="471"/>
      <c r="L636" s="124" t="e">
        <f>K636/H636</f>
        <v>#DIV/0!</v>
      </c>
      <c r="M636" s="132" t="e">
        <f>K636/I636</f>
        <v>#DIV/0!</v>
      </c>
      <c r="N636" s="471">
        <f>H636</f>
        <v>0</v>
      </c>
      <c r="O636" s="551">
        <f t="shared" si="904"/>
        <v>0</v>
      </c>
      <c r="P636" s="157" t="e">
        <f t="shared" si="905"/>
        <v>#DIV/0!</v>
      </c>
      <c r="Q636" s="471">
        <f t="shared" si="906"/>
        <v>0</v>
      </c>
      <c r="R636" s="471">
        <f t="shared" si="907"/>
        <v>0</v>
      </c>
      <c r="S636" s="587"/>
      <c r="T636" s="40" t="b">
        <f t="shared" si="917"/>
        <v>1</v>
      </c>
      <c r="CJ636" s="40" t="b">
        <f t="shared" si="899"/>
        <v>1</v>
      </c>
      <c r="CT636" s="185">
        <f t="shared" si="900"/>
        <v>0</v>
      </c>
      <c r="CU636" s="40" t="b">
        <f t="shared" si="901"/>
        <v>1</v>
      </c>
    </row>
    <row r="637" spans="1:99" s="250" customFormat="1" x14ac:dyDescent="0.25">
      <c r="A637" s="138"/>
      <c r="B637" s="452" t="s">
        <v>11</v>
      </c>
      <c r="C637" s="452"/>
      <c r="D637" s="471"/>
      <c r="E637" s="471"/>
      <c r="F637" s="471"/>
      <c r="G637" s="283"/>
      <c r="H637" s="283"/>
      <c r="I637" s="283"/>
      <c r="J637" s="132"/>
      <c r="K637" s="283"/>
      <c r="L637" s="124"/>
      <c r="M637" s="132"/>
      <c r="N637" s="471"/>
      <c r="O637" s="552">
        <f t="shared" si="904"/>
        <v>0</v>
      </c>
      <c r="P637" s="124" t="e">
        <f t="shared" si="905"/>
        <v>#DIV/0!</v>
      </c>
      <c r="Q637" s="283">
        <f t="shared" si="906"/>
        <v>0</v>
      </c>
      <c r="R637" s="283">
        <f t="shared" si="907"/>
        <v>0</v>
      </c>
      <c r="S637" s="588"/>
      <c r="T637" s="40" t="b">
        <f t="shared" si="917"/>
        <v>1</v>
      </c>
      <c r="CJ637" s="40" t="b">
        <f t="shared" si="899"/>
        <v>1</v>
      </c>
      <c r="CT637" s="185">
        <f t="shared" si="900"/>
        <v>0</v>
      </c>
      <c r="CU637" s="40" t="b">
        <f t="shared" si="901"/>
        <v>1</v>
      </c>
    </row>
    <row r="638" spans="1:99" s="516" customFormat="1" ht="46.5" x14ac:dyDescent="0.25">
      <c r="A638" s="135" t="s">
        <v>157</v>
      </c>
      <c r="B638" s="547" t="s">
        <v>176</v>
      </c>
      <c r="C638" s="144" t="s">
        <v>17</v>
      </c>
      <c r="D638" s="286"/>
      <c r="E638" s="286"/>
      <c r="F638" s="286"/>
      <c r="G638" s="287">
        <f>SUM(G639:G643)</f>
        <v>3114.1</v>
      </c>
      <c r="H638" s="287">
        <f>SUM(H639:H643)</f>
        <v>3114.1</v>
      </c>
      <c r="I638" s="287">
        <f>SUM(I639:I643)</f>
        <v>0</v>
      </c>
      <c r="J638" s="124">
        <f>I638/H638</f>
        <v>0</v>
      </c>
      <c r="K638" s="287">
        <f>SUM(K639:K643)</f>
        <v>0</v>
      </c>
      <c r="L638" s="124">
        <f>K638/H638</f>
        <v>0</v>
      </c>
      <c r="M638" s="124" t="e">
        <f>K638/I638</f>
        <v>#DIV/0!</v>
      </c>
      <c r="N638" s="287">
        <f>SUM(N639:N643)</f>
        <v>3114.1</v>
      </c>
      <c r="O638" s="551">
        <f t="shared" si="904"/>
        <v>0</v>
      </c>
      <c r="P638" s="153">
        <f t="shared" si="905"/>
        <v>1</v>
      </c>
      <c r="Q638" s="287">
        <f t="shared" si="906"/>
        <v>3114.1</v>
      </c>
      <c r="R638" s="287">
        <f t="shared" si="907"/>
        <v>0</v>
      </c>
      <c r="S638" s="583" t="s">
        <v>414</v>
      </c>
      <c r="T638" s="32" t="b">
        <f t="shared" si="917"/>
        <v>1</v>
      </c>
      <c r="CJ638" s="40" t="b">
        <f t="shared" si="899"/>
        <v>1</v>
      </c>
      <c r="CT638" s="185">
        <f t="shared" si="900"/>
        <v>3114.1</v>
      </c>
      <c r="CU638" s="40" t="b">
        <f t="shared" si="901"/>
        <v>1</v>
      </c>
    </row>
    <row r="639" spans="1:99" s="250" customFormat="1" x14ac:dyDescent="0.25">
      <c r="A639" s="136"/>
      <c r="B639" s="475" t="s">
        <v>84</v>
      </c>
      <c r="C639" s="475"/>
      <c r="D639" s="470"/>
      <c r="E639" s="470"/>
      <c r="F639" s="470"/>
      <c r="G639" s="293">
        <f t="shared" ref="G639:K643" si="930">G645+G651+G657+G663+G669+G675+G681+G687+G693</f>
        <v>0</v>
      </c>
      <c r="H639" s="293">
        <f t="shared" si="930"/>
        <v>0</v>
      </c>
      <c r="I639" s="293">
        <f t="shared" si="930"/>
        <v>0</v>
      </c>
      <c r="J639" s="132" t="e">
        <f t="shared" ref="J639:J643" si="931">I639/H639</f>
        <v>#DIV/0!</v>
      </c>
      <c r="K639" s="293">
        <f t="shared" ref="K639" si="932">K645+K651+K657+K663+K669+K675+K681+K687+K693</f>
        <v>0</v>
      </c>
      <c r="L639" s="124" t="e">
        <f t="shared" ref="L639:L643" si="933">K639/H639</f>
        <v>#DIV/0!</v>
      </c>
      <c r="M639" s="132" t="e">
        <f t="shared" ref="M639:M643" si="934">K639/I639</f>
        <v>#DIV/0!</v>
      </c>
      <c r="N639" s="470">
        <f t="shared" ref="N639:N643" si="935">N645+N651+N657+N663+N669+N675+N681+N687+N693</f>
        <v>0</v>
      </c>
      <c r="O639" s="293">
        <f t="shared" si="904"/>
        <v>0</v>
      </c>
      <c r="P639" s="157" t="e">
        <f t="shared" si="905"/>
        <v>#DIV/0!</v>
      </c>
      <c r="Q639" s="293">
        <f t="shared" si="906"/>
        <v>0</v>
      </c>
      <c r="R639" s="293">
        <f t="shared" si="907"/>
        <v>0</v>
      </c>
      <c r="S639" s="584"/>
      <c r="T639" s="40" t="b">
        <f t="shared" si="917"/>
        <v>1</v>
      </c>
      <c r="CJ639" s="40" t="b">
        <f t="shared" si="899"/>
        <v>1</v>
      </c>
      <c r="CT639" s="185">
        <f t="shared" si="900"/>
        <v>0</v>
      </c>
      <c r="CU639" s="40" t="b">
        <f t="shared" si="901"/>
        <v>1</v>
      </c>
    </row>
    <row r="640" spans="1:99" s="250" customFormat="1" x14ac:dyDescent="0.25">
      <c r="A640" s="136"/>
      <c r="B640" s="452" t="s">
        <v>8</v>
      </c>
      <c r="C640" s="452"/>
      <c r="D640" s="471"/>
      <c r="E640" s="471"/>
      <c r="F640" s="471"/>
      <c r="G640" s="287">
        <f t="shared" si="930"/>
        <v>0</v>
      </c>
      <c r="H640" s="287">
        <f t="shared" si="930"/>
        <v>0</v>
      </c>
      <c r="I640" s="287">
        <f>I646+I652+I658+I664+I670+I676+I682+I688+I694</f>
        <v>0</v>
      </c>
      <c r="J640" s="132" t="e">
        <f t="shared" si="931"/>
        <v>#DIV/0!</v>
      </c>
      <c r="K640" s="287">
        <f>K646+K652+K658+K664+K670+K676+K682+K688+K694</f>
        <v>0</v>
      </c>
      <c r="L640" s="124" t="e">
        <f t="shared" si="933"/>
        <v>#DIV/0!</v>
      </c>
      <c r="M640" s="132" t="e">
        <f t="shared" si="934"/>
        <v>#DIV/0!</v>
      </c>
      <c r="N640" s="471">
        <f t="shared" si="935"/>
        <v>0</v>
      </c>
      <c r="O640" s="287">
        <f t="shared" si="904"/>
        <v>0</v>
      </c>
      <c r="P640" s="157" t="e">
        <f t="shared" si="905"/>
        <v>#DIV/0!</v>
      </c>
      <c r="Q640" s="287">
        <f t="shared" si="906"/>
        <v>0</v>
      </c>
      <c r="R640" s="287">
        <f t="shared" si="907"/>
        <v>0</v>
      </c>
      <c r="S640" s="584"/>
      <c r="T640" s="40" t="b">
        <f t="shared" si="917"/>
        <v>1</v>
      </c>
      <c r="CJ640" s="40" t="b">
        <f t="shared" si="899"/>
        <v>1</v>
      </c>
      <c r="CT640" s="185">
        <f t="shared" si="900"/>
        <v>0</v>
      </c>
      <c r="CU640" s="40" t="b">
        <f t="shared" si="901"/>
        <v>1</v>
      </c>
    </row>
    <row r="641" spans="1:99" s="250" customFormat="1" x14ac:dyDescent="0.25">
      <c r="A641" s="136"/>
      <c r="B641" s="452" t="s">
        <v>19</v>
      </c>
      <c r="C641" s="452"/>
      <c r="D641" s="471"/>
      <c r="E641" s="471"/>
      <c r="F641" s="471"/>
      <c r="G641" s="471">
        <f t="shared" si="930"/>
        <v>3114.1</v>
      </c>
      <c r="H641" s="471">
        <f t="shared" si="930"/>
        <v>3114.1</v>
      </c>
      <c r="I641" s="471">
        <f t="shared" si="930"/>
        <v>0</v>
      </c>
      <c r="J641" s="132">
        <f t="shared" si="931"/>
        <v>0</v>
      </c>
      <c r="K641" s="471">
        <f t="shared" si="930"/>
        <v>0</v>
      </c>
      <c r="L641" s="124">
        <f t="shared" si="933"/>
        <v>0</v>
      </c>
      <c r="M641" s="132" t="e">
        <f t="shared" si="934"/>
        <v>#DIV/0!</v>
      </c>
      <c r="N641" s="471">
        <f t="shared" si="935"/>
        <v>3114.1</v>
      </c>
      <c r="O641" s="471">
        <f t="shared" si="904"/>
        <v>0</v>
      </c>
      <c r="P641" s="125">
        <f t="shared" si="905"/>
        <v>1</v>
      </c>
      <c r="Q641" s="471">
        <f t="shared" si="906"/>
        <v>3114.1</v>
      </c>
      <c r="R641" s="471">
        <f t="shared" si="907"/>
        <v>0</v>
      </c>
      <c r="S641" s="584"/>
      <c r="T641" s="40" t="b">
        <f t="shared" si="917"/>
        <v>1</v>
      </c>
      <c r="CJ641" s="40" t="b">
        <f t="shared" si="899"/>
        <v>1</v>
      </c>
      <c r="CT641" s="185">
        <f t="shared" si="900"/>
        <v>3114.1</v>
      </c>
      <c r="CU641" s="40" t="b">
        <f t="shared" si="901"/>
        <v>1</v>
      </c>
    </row>
    <row r="642" spans="1:99" s="250" customFormat="1" hidden="1" x14ac:dyDescent="0.25">
      <c r="A642" s="136"/>
      <c r="B642" s="452" t="s">
        <v>22</v>
      </c>
      <c r="C642" s="452"/>
      <c r="D642" s="471"/>
      <c r="E642" s="471"/>
      <c r="F642" s="471"/>
      <c r="G642" s="471">
        <f t="shared" si="930"/>
        <v>0</v>
      </c>
      <c r="H642" s="471">
        <f t="shared" si="930"/>
        <v>0</v>
      </c>
      <c r="I642" s="471">
        <f t="shared" si="930"/>
        <v>0</v>
      </c>
      <c r="J642" s="132" t="e">
        <f t="shared" si="931"/>
        <v>#DIV/0!</v>
      </c>
      <c r="K642" s="471">
        <f t="shared" si="930"/>
        <v>0</v>
      </c>
      <c r="L642" s="124" t="e">
        <f t="shared" si="933"/>
        <v>#DIV/0!</v>
      </c>
      <c r="M642" s="132" t="e">
        <f t="shared" si="934"/>
        <v>#DIV/0!</v>
      </c>
      <c r="N642" s="471">
        <f t="shared" si="935"/>
        <v>0</v>
      </c>
      <c r="O642" s="471">
        <f t="shared" si="904"/>
        <v>0</v>
      </c>
      <c r="P642" s="157" t="e">
        <f t="shared" si="905"/>
        <v>#DIV/0!</v>
      </c>
      <c r="Q642" s="471">
        <f t="shared" si="906"/>
        <v>0</v>
      </c>
      <c r="R642" s="471">
        <f t="shared" si="907"/>
        <v>0</v>
      </c>
      <c r="S642" s="584"/>
      <c r="T642" s="40" t="b">
        <f t="shared" si="917"/>
        <v>1</v>
      </c>
      <c r="CJ642" s="40" t="b">
        <f t="shared" si="899"/>
        <v>1</v>
      </c>
      <c r="CT642" s="185">
        <f t="shared" si="900"/>
        <v>0</v>
      </c>
      <c r="CU642" s="40" t="b">
        <f t="shared" si="901"/>
        <v>1</v>
      </c>
    </row>
    <row r="643" spans="1:99" s="250" customFormat="1" x14ac:dyDescent="0.25">
      <c r="A643" s="138"/>
      <c r="B643" s="452" t="s">
        <v>11</v>
      </c>
      <c r="C643" s="452"/>
      <c r="D643" s="471"/>
      <c r="E643" s="471"/>
      <c r="F643" s="471"/>
      <c r="G643" s="283">
        <f t="shared" si="930"/>
        <v>0</v>
      </c>
      <c r="H643" s="283">
        <f t="shared" si="930"/>
        <v>0</v>
      </c>
      <c r="I643" s="283">
        <f t="shared" si="930"/>
        <v>0</v>
      </c>
      <c r="J643" s="132" t="e">
        <f t="shared" si="931"/>
        <v>#DIV/0!</v>
      </c>
      <c r="K643" s="553">
        <f t="shared" si="930"/>
        <v>0</v>
      </c>
      <c r="L643" s="124" t="e">
        <f t="shared" si="933"/>
        <v>#DIV/0!</v>
      </c>
      <c r="M643" s="132" t="e">
        <f t="shared" si="934"/>
        <v>#DIV/0!</v>
      </c>
      <c r="N643" s="471">
        <f t="shared" si="935"/>
        <v>0</v>
      </c>
      <c r="O643" s="283">
        <f t="shared" si="904"/>
        <v>0</v>
      </c>
      <c r="P643" s="124" t="e">
        <f t="shared" si="905"/>
        <v>#DIV/0!</v>
      </c>
      <c r="Q643" s="283">
        <f t="shared" si="906"/>
        <v>0</v>
      </c>
      <c r="R643" s="283">
        <f t="shared" si="907"/>
        <v>0</v>
      </c>
      <c r="S643" s="585"/>
      <c r="T643" s="40" t="b">
        <f t="shared" si="917"/>
        <v>1</v>
      </c>
      <c r="CJ643" s="40" t="b">
        <f t="shared" si="899"/>
        <v>1</v>
      </c>
      <c r="CT643" s="185">
        <f t="shared" si="900"/>
        <v>0</v>
      </c>
      <c r="CU643" s="40" t="b">
        <f t="shared" si="901"/>
        <v>1</v>
      </c>
    </row>
    <row r="644" spans="1:99" s="516" customFormat="1" ht="186" x14ac:dyDescent="0.25">
      <c r="A644" s="203" t="s">
        <v>158</v>
      </c>
      <c r="B644" s="554" t="s">
        <v>177</v>
      </c>
      <c r="C644" s="156" t="s">
        <v>17</v>
      </c>
      <c r="D644" s="287"/>
      <c r="E644" s="287"/>
      <c r="F644" s="287"/>
      <c r="G644" s="287">
        <f>SUM(G645:G649)</f>
        <v>95</v>
      </c>
      <c r="H644" s="287">
        <f>SUM(H645:H649)</f>
        <v>95</v>
      </c>
      <c r="I644" s="287">
        <f>SUM(I645:I649)</f>
        <v>0</v>
      </c>
      <c r="J644" s="124">
        <f>I644/H644</f>
        <v>0</v>
      </c>
      <c r="K644" s="287">
        <f>SUM(K645:K649)</f>
        <v>0</v>
      </c>
      <c r="L644" s="124">
        <f>K644/H644</f>
        <v>0</v>
      </c>
      <c r="M644" s="124" t="e">
        <f>K644/I644</f>
        <v>#DIV/0!</v>
      </c>
      <c r="N644" s="287">
        <f>SUM(N645:N649)</f>
        <v>95</v>
      </c>
      <c r="O644" s="287">
        <f t="shared" si="904"/>
        <v>0</v>
      </c>
      <c r="P644" s="153">
        <f t="shared" si="905"/>
        <v>1</v>
      </c>
      <c r="Q644" s="287">
        <f t="shared" si="906"/>
        <v>95</v>
      </c>
      <c r="R644" s="287">
        <f t="shared" si="907"/>
        <v>0</v>
      </c>
      <c r="S644" s="586" t="s">
        <v>440</v>
      </c>
      <c r="T644" s="32" t="b">
        <f t="shared" si="917"/>
        <v>1</v>
      </c>
      <c r="CJ644" s="40" t="b">
        <f t="shared" si="899"/>
        <v>1</v>
      </c>
      <c r="CT644" s="185">
        <f t="shared" si="900"/>
        <v>95</v>
      </c>
      <c r="CU644" s="40" t="b">
        <f t="shared" si="901"/>
        <v>1</v>
      </c>
    </row>
    <row r="645" spans="1:99" s="250" customFormat="1" x14ac:dyDescent="0.25">
      <c r="A645" s="201"/>
      <c r="B645" s="475" t="s">
        <v>84</v>
      </c>
      <c r="C645" s="475"/>
      <c r="D645" s="470"/>
      <c r="E645" s="470"/>
      <c r="F645" s="470"/>
      <c r="G645" s="293"/>
      <c r="H645" s="293"/>
      <c r="I645" s="293"/>
      <c r="J645" s="484" t="e">
        <f t="shared" ref="J645:J647" si="936">I645/H645</f>
        <v>#DIV/0!</v>
      </c>
      <c r="K645" s="293"/>
      <c r="L645" s="140" t="e">
        <f t="shared" ref="L645:L647" si="937">K645/H645</f>
        <v>#DIV/0!</v>
      </c>
      <c r="M645" s="484"/>
      <c r="N645" s="470"/>
      <c r="O645" s="293">
        <f t="shared" si="904"/>
        <v>0</v>
      </c>
      <c r="P645" s="154" t="e">
        <f t="shared" si="905"/>
        <v>#DIV/0!</v>
      </c>
      <c r="Q645" s="293">
        <f t="shared" si="906"/>
        <v>0</v>
      </c>
      <c r="R645" s="293">
        <f t="shared" si="907"/>
        <v>0</v>
      </c>
      <c r="S645" s="587"/>
      <c r="T645" s="40" t="b">
        <f t="shared" si="917"/>
        <v>1</v>
      </c>
      <c r="CJ645" s="40" t="b">
        <f t="shared" si="899"/>
        <v>1</v>
      </c>
      <c r="CT645" s="185">
        <f t="shared" si="900"/>
        <v>0</v>
      </c>
      <c r="CU645" s="40" t="b">
        <f t="shared" si="901"/>
        <v>1</v>
      </c>
    </row>
    <row r="646" spans="1:99" s="250" customFormat="1" x14ac:dyDescent="0.25">
      <c r="A646" s="201"/>
      <c r="B646" s="452" t="s">
        <v>8</v>
      </c>
      <c r="C646" s="452"/>
      <c r="D646" s="471"/>
      <c r="E646" s="471"/>
      <c r="F646" s="471"/>
      <c r="G646" s="287"/>
      <c r="H646" s="287"/>
      <c r="I646" s="287"/>
      <c r="J646" s="132" t="e">
        <f t="shared" si="936"/>
        <v>#DIV/0!</v>
      </c>
      <c r="K646" s="287"/>
      <c r="L646" s="124" t="e">
        <f t="shared" si="937"/>
        <v>#DIV/0!</v>
      </c>
      <c r="M646" s="132" t="e">
        <f t="shared" ref="M646:M647" si="938">K646/I646</f>
        <v>#DIV/0!</v>
      </c>
      <c r="N646" s="471">
        <f>H646</f>
        <v>0</v>
      </c>
      <c r="O646" s="287">
        <f t="shared" si="904"/>
        <v>0</v>
      </c>
      <c r="P646" s="157" t="e">
        <f t="shared" si="905"/>
        <v>#DIV/0!</v>
      </c>
      <c r="Q646" s="287">
        <f t="shared" si="906"/>
        <v>0</v>
      </c>
      <c r="R646" s="287">
        <f t="shared" si="907"/>
        <v>0</v>
      </c>
      <c r="S646" s="587"/>
      <c r="T646" s="40" t="b">
        <f t="shared" si="917"/>
        <v>1</v>
      </c>
      <c r="CJ646" s="40" t="b">
        <f t="shared" si="899"/>
        <v>1</v>
      </c>
      <c r="CT646" s="185">
        <f t="shared" si="900"/>
        <v>0</v>
      </c>
      <c r="CU646" s="40" t="b">
        <f t="shared" si="901"/>
        <v>1</v>
      </c>
    </row>
    <row r="647" spans="1:99" s="250" customFormat="1" x14ac:dyDescent="0.25">
      <c r="A647" s="201"/>
      <c r="B647" s="452" t="s">
        <v>19</v>
      </c>
      <c r="C647" s="452"/>
      <c r="D647" s="471"/>
      <c r="E647" s="471"/>
      <c r="F647" s="471"/>
      <c r="G647" s="471">
        <v>95</v>
      </c>
      <c r="H647" s="471">
        <v>95</v>
      </c>
      <c r="I647" s="471"/>
      <c r="J647" s="132">
        <f t="shared" si="936"/>
        <v>0</v>
      </c>
      <c r="K647" s="471"/>
      <c r="L647" s="124">
        <f t="shared" si="937"/>
        <v>0</v>
      </c>
      <c r="M647" s="132" t="e">
        <f t="shared" si="938"/>
        <v>#DIV/0!</v>
      </c>
      <c r="N647" s="471">
        <f>H647</f>
        <v>95</v>
      </c>
      <c r="O647" s="471">
        <f t="shared" si="904"/>
        <v>0</v>
      </c>
      <c r="P647" s="125">
        <f t="shared" si="905"/>
        <v>1</v>
      </c>
      <c r="Q647" s="471">
        <f t="shared" si="906"/>
        <v>95</v>
      </c>
      <c r="R647" s="471">
        <f t="shared" si="907"/>
        <v>0</v>
      </c>
      <c r="S647" s="587"/>
      <c r="T647" s="40" t="b">
        <f t="shared" si="917"/>
        <v>1</v>
      </c>
      <c r="CJ647" s="40" t="b">
        <f t="shared" si="899"/>
        <v>1</v>
      </c>
      <c r="CT647" s="185">
        <f t="shared" si="900"/>
        <v>95</v>
      </c>
      <c r="CU647" s="40" t="b">
        <f t="shared" si="901"/>
        <v>1</v>
      </c>
    </row>
    <row r="648" spans="1:99" s="250" customFormat="1" hidden="1" x14ac:dyDescent="0.25">
      <c r="A648" s="201"/>
      <c r="B648" s="452" t="s">
        <v>22</v>
      </c>
      <c r="C648" s="452"/>
      <c r="D648" s="471"/>
      <c r="E648" s="471"/>
      <c r="F648" s="471"/>
      <c r="G648" s="471"/>
      <c r="H648" s="471"/>
      <c r="I648" s="471"/>
      <c r="J648" s="132" t="e">
        <f>I648/H648</f>
        <v>#DIV/0!</v>
      </c>
      <c r="K648" s="471"/>
      <c r="L648" s="124" t="e">
        <f>K648/H648</f>
        <v>#DIV/0!</v>
      </c>
      <c r="M648" s="132" t="e">
        <f>K648/I648</f>
        <v>#DIV/0!</v>
      </c>
      <c r="N648" s="471">
        <f>H648</f>
        <v>0</v>
      </c>
      <c r="O648" s="471">
        <f t="shared" si="904"/>
        <v>0</v>
      </c>
      <c r="P648" s="157" t="e">
        <f t="shared" si="905"/>
        <v>#DIV/0!</v>
      </c>
      <c r="Q648" s="471">
        <f t="shared" si="906"/>
        <v>0</v>
      </c>
      <c r="R648" s="471">
        <f t="shared" si="907"/>
        <v>0</v>
      </c>
      <c r="S648" s="587"/>
      <c r="T648" s="40" t="b">
        <f t="shared" si="917"/>
        <v>1</v>
      </c>
      <c r="CJ648" s="40" t="b">
        <f t="shared" si="899"/>
        <v>1</v>
      </c>
      <c r="CT648" s="185">
        <f t="shared" si="900"/>
        <v>0</v>
      </c>
      <c r="CU648" s="40" t="b">
        <f t="shared" si="901"/>
        <v>1</v>
      </c>
    </row>
    <row r="649" spans="1:99" s="250" customFormat="1" x14ac:dyDescent="0.25">
      <c r="A649" s="419"/>
      <c r="B649" s="452" t="s">
        <v>11</v>
      </c>
      <c r="C649" s="452"/>
      <c r="D649" s="471"/>
      <c r="E649" s="471"/>
      <c r="F649" s="471"/>
      <c r="G649" s="283"/>
      <c r="H649" s="283"/>
      <c r="I649" s="283"/>
      <c r="J649" s="132"/>
      <c r="K649" s="283"/>
      <c r="L649" s="124"/>
      <c r="M649" s="132"/>
      <c r="N649" s="471"/>
      <c r="O649" s="283">
        <f t="shared" si="904"/>
        <v>0</v>
      </c>
      <c r="P649" s="124" t="e">
        <f t="shared" si="905"/>
        <v>#DIV/0!</v>
      </c>
      <c r="Q649" s="283">
        <f t="shared" si="906"/>
        <v>0</v>
      </c>
      <c r="R649" s="283">
        <f t="shared" si="907"/>
        <v>0</v>
      </c>
      <c r="S649" s="588"/>
      <c r="T649" s="40" t="b">
        <f t="shared" si="917"/>
        <v>1</v>
      </c>
      <c r="CJ649" s="40" t="b">
        <f t="shared" si="899"/>
        <v>1</v>
      </c>
      <c r="CT649" s="185">
        <f t="shared" si="900"/>
        <v>0</v>
      </c>
      <c r="CU649" s="40" t="b">
        <f t="shared" si="901"/>
        <v>1</v>
      </c>
    </row>
    <row r="650" spans="1:99" s="516" customFormat="1" ht="139.5" x14ac:dyDescent="0.25">
      <c r="A650" s="203" t="s">
        <v>159</v>
      </c>
      <c r="B650" s="554" t="s">
        <v>278</v>
      </c>
      <c r="C650" s="156" t="s">
        <v>17</v>
      </c>
      <c r="D650" s="287"/>
      <c r="E650" s="287"/>
      <c r="F650" s="287"/>
      <c r="G650" s="287">
        <f>SUM(G651:G655)</f>
        <v>285</v>
      </c>
      <c r="H650" s="287">
        <f>SUM(H651:H655)</f>
        <v>285</v>
      </c>
      <c r="I650" s="287">
        <f>SUM(I651:I655)</f>
        <v>0</v>
      </c>
      <c r="J650" s="124">
        <f>I650/H650</f>
        <v>0</v>
      </c>
      <c r="K650" s="287">
        <f>SUM(K651:K655)</f>
        <v>0</v>
      </c>
      <c r="L650" s="124">
        <f>K650/H650</f>
        <v>0</v>
      </c>
      <c r="M650" s="124" t="e">
        <f>K650/I650</f>
        <v>#DIV/0!</v>
      </c>
      <c r="N650" s="287">
        <f>SUM(N651:N655)</f>
        <v>285</v>
      </c>
      <c r="O650" s="287">
        <f t="shared" si="904"/>
        <v>0</v>
      </c>
      <c r="P650" s="153">
        <f t="shared" si="905"/>
        <v>1</v>
      </c>
      <c r="Q650" s="287">
        <f t="shared" si="906"/>
        <v>285</v>
      </c>
      <c r="R650" s="287">
        <f t="shared" si="907"/>
        <v>0</v>
      </c>
      <c r="S650" s="583" t="s">
        <v>441</v>
      </c>
      <c r="T650" s="32" t="b">
        <f t="shared" si="917"/>
        <v>1</v>
      </c>
      <c r="CJ650" s="40" t="b">
        <f t="shared" si="899"/>
        <v>1</v>
      </c>
      <c r="CT650" s="185">
        <f t="shared" si="900"/>
        <v>285</v>
      </c>
      <c r="CU650" s="40" t="b">
        <f t="shared" si="901"/>
        <v>1</v>
      </c>
    </row>
    <row r="651" spans="1:99" s="250" customFormat="1" x14ac:dyDescent="0.25">
      <c r="A651" s="201"/>
      <c r="B651" s="475" t="s">
        <v>84</v>
      </c>
      <c r="C651" s="475"/>
      <c r="D651" s="470"/>
      <c r="E651" s="470"/>
      <c r="F651" s="470"/>
      <c r="G651" s="293"/>
      <c r="H651" s="293"/>
      <c r="I651" s="293"/>
      <c r="J651" s="132" t="e">
        <f t="shared" ref="J651:J653" si="939">I651/H651</f>
        <v>#DIV/0!</v>
      </c>
      <c r="K651" s="293"/>
      <c r="L651" s="124" t="e">
        <f t="shared" ref="L651:L653" si="940">K651/H651</f>
        <v>#DIV/0!</v>
      </c>
      <c r="M651" s="132" t="e">
        <f t="shared" ref="M651:M653" si="941">K651/I651</f>
        <v>#DIV/0!</v>
      </c>
      <c r="N651" s="470"/>
      <c r="O651" s="293">
        <f t="shared" si="904"/>
        <v>0</v>
      </c>
      <c r="P651" s="157" t="e">
        <f t="shared" si="905"/>
        <v>#DIV/0!</v>
      </c>
      <c r="Q651" s="293">
        <f t="shared" si="906"/>
        <v>0</v>
      </c>
      <c r="R651" s="293">
        <f t="shared" si="907"/>
        <v>0</v>
      </c>
      <c r="S651" s="587"/>
      <c r="T651" s="40" t="b">
        <f t="shared" si="917"/>
        <v>1</v>
      </c>
      <c r="CJ651" s="40" t="b">
        <f t="shared" si="899"/>
        <v>1</v>
      </c>
      <c r="CT651" s="185">
        <f t="shared" si="900"/>
        <v>0</v>
      </c>
      <c r="CU651" s="40" t="b">
        <f t="shared" si="901"/>
        <v>1</v>
      </c>
    </row>
    <row r="652" spans="1:99" s="250" customFormat="1" x14ac:dyDescent="0.25">
      <c r="A652" s="201"/>
      <c r="B652" s="452" t="s">
        <v>8</v>
      </c>
      <c r="C652" s="452"/>
      <c r="D652" s="471"/>
      <c r="E652" s="471"/>
      <c r="F652" s="471"/>
      <c r="G652" s="287"/>
      <c r="H652" s="287"/>
      <c r="I652" s="287"/>
      <c r="J652" s="132" t="e">
        <f t="shared" si="939"/>
        <v>#DIV/0!</v>
      </c>
      <c r="K652" s="287">
        <f>I652</f>
        <v>0</v>
      </c>
      <c r="L652" s="124" t="e">
        <f t="shared" si="940"/>
        <v>#DIV/0!</v>
      </c>
      <c r="M652" s="132" t="e">
        <f t="shared" si="941"/>
        <v>#DIV/0!</v>
      </c>
      <c r="N652" s="471">
        <f>H652</f>
        <v>0</v>
      </c>
      <c r="O652" s="287">
        <f t="shared" si="904"/>
        <v>0</v>
      </c>
      <c r="P652" s="157" t="e">
        <f t="shared" si="905"/>
        <v>#DIV/0!</v>
      </c>
      <c r="Q652" s="287">
        <f t="shared" si="906"/>
        <v>0</v>
      </c>
      <c r="R652" s="287">
        <f t="shared" si="907"/>
        <v>0</v>
      </c>
      <c r="S652" s="587"/>
      <c r="T652" s="40" t="b">
        <f t="shared" si="917"/>
        <v>1</v>
      </c>
      <c r="CJ652" s="40" t="b">
        <f t="shared" si="899"/>
        <v>1</v>
      </c>
      <c r="CT652" s="185">
        <f t="shared" si="900"/>
        <v>0</v>
      </c>
      <c r="CU652" s="40" t="b">
        <f t="shared" si="901"/>
        <v>1</v>
      </c>
    </row>
    <row r="653" spans="1:99" s="250" customFormat="1" x14ac:dyDescent="0.25">
      <c r="A653" s="201"/>
      <c r="B653" s="452" t="s">
        <v>19</v>
      </c>
      <c r="C653" s="452"/>
      <c r="D653" s="471"/>
      <c r="E653" s="471"/>
      <c r="F653" s="471"/>
      <c r="G653" s="471">
        <v>285</v>
      </c>
      <c r="H653" s="471">
        <v>285</v>
      </c>
      <c r="I653" s="471"/>
      <c r="J653" s="132">
        <f t="shared" si="939"/>
        <v>0</v>
      </c>
      <c r="K653" s="471">
        <f>I653</f>
        <v>0</v>
      </c>
      <c r="L653" s="124">
        <f t="shared" si="940"/>
        <v>0</v>
      </c>
      <c r="M653" s="132" t="e">
        <f t="shared" si="941"/>
        <v>#DIV/0!</v>
      </c>
      <c r="N653" s="471">
        <f>H653</f>
        <v>285</v>
      </c>
      <c r="O653" s="471">
        <f t="shared" si="904"/>
        <v>0</v>
      </c>
      <c r="P653" s="125">
        <f t="shared" si="905"/>
        <v>1</v>
      </c>
      <c r="Q653" s="471">
        <f t="shared" si="906"/>
        <v>285</v>
      </c>
      <c r="R653" s="471">
        <f t="shared" si="907"/>
        <v>0</v>
      </c>
      <c r="S653" s="587"/>
      <c r="T653" s="40" t="b">
        <f t="shared" si="917"/>
        <v>1</v>
      </c>
      <c r="CJ653" s="40" t="b">
        <f t="shared" si="899"/>
        <v>1</v>
      </c>
      <c r="CT653" s="185">
        <f t="shared" si="900"/>
        <v>285</v>
      </c>
      <c r="CU653" s="40" t="b">
        <f t="shared" si="901"/>
        <v>1</v>
      </c>
    </row>
    <row r="654" spans="1:99" s="250" customFormat="1" hidden="1" x14ac:dyDescent="0.25">
      <c r="A654" s="201"/>
      <c r="B654" s="452" t="s">
        <v>22</v>
      </c>
      <c r="C654" s="452"/>
      <c r="D654" s="471"/>
      <c r="E654" s="471"/>
      <c r="F654" s="471"/>
      <c r="G654" s="471"/>
      <c r="H654" s="471"/>
      <c r="I654" s="471"/>
      <c r="J654" s="132" t="e">
        <f>I654/H654</f>
        <v>#DIV/0!</v>
      </c>
      <c r="K654" s="471"/>
      <c r="L654" s="124" t="e">
        <f>K654/H654</f>
        <v>#DIV/0!</v>
      </c>
      <c r="M654" s="132" t="e">
        <f>K654/I654</f>
        <v>#DIV/0!</v>
      </c>
      <c r="N654" s="471">
        <f>H654</f>
        <v>0</v>
      </c>
      <c r="O654" s="471">
        <f t="shared" si="904"/>
        <v>0</v>
      </c>
      <c r="P654" s="157" t="e">
        <f t="shared" si="905"/>
        <v>#DIV/0!</v>
      </c>
      <c r="Q654" s="471">
        <f t="shared" si="906"/>
        <v>0</v>
      </c>
      <c r="R654" s="471">
        <f t="shared" si="907"/>
        <v>0</v>
      </c>
      <c r="S654" s="587"/>
      <c r="T654" s="40" t="b">
        <f t="shared" si="917"/>
        <v>1</v>
      </c>
      <c r="CJ654" s="40" t="b">
        <f t="shared" si="899"/>
        <v>1</v>
      </c>
      <c r="CT654" s="185">
        <f t="shared" si="900"/>
        <v>0</v>
      </c>
      <c r="CU654" s="40" t="b">
        <f t="shared" si="901"/>
        <v>1</v>
      </c>
    </row>
    <row r="655" spans="1:99" s="250" customFormat="1" x14ac:dyDescent="0.25">
      <c r="A655" s="419"/>
      <c r="B655" s="452" t="s">
        <v>11</v>
      </c>
      <c r="C655" s="452"/>
      <c r="D655" s="471"/>
      <c r="E655" s="471"/>
      <c r="F655" s="471"/>
      <c r="G655" s="283"/>
      <c r="H655" s="283"/>
      <c r="I655" s="283"/>
      <c r="J655" s="132"/>
      <c r="K655" s="283"/>
      <c r="L655" s="124"/>
      <c r="M655" s="132"/>
      <c r="N655" s="471"/>
      <c r="O655" s="283">
        <f t="shared" si="904"/>
        <v>0</v>
      </c>
      <c r="P655" s="124" t="e">
        <f t="shared" si="905"/>
        <v>#DIV/0!</v>
      </c>
      <c r="Q655" s="283">
        <f t="shared" si="906"/>
        <v>0</v>
      </c>
      <c r="R655" s="283">
        <f t="shared" si="907"/>
        <v>0</v>
      </c>
      <c r="S655" s="588"/>
      <c r="T655" s="40" t="b">
        <f t="shared" si="917"/>
        <v>1</v>
      </c>
      <c r="CJ655" s="40" t="b">
        <f t="shared" si="899"/>
        <v>1</v>
      </c>
      <c r="CT655" s="185">
        <f t="shared" si="900"/>
        <v>0</v>
      </c>
      <c r="CU655" s="40" t="b">
        <f t="shared" si="901"/>
        <v>1</v>
      </c>
    </row>
    <row r="656" spans="1:99" s="516" customFormat="1" ht="93" x14ac:dyDescent="0.25">
      <c r="A656" s="203" t="s">
        <v>160</v>
      </c>
      <c r="B656" s="554" t="s">
        <v>256</v>
      </c>
      <c r="C656" s="156" t="s">
        <v>17</v>
      </c>
      <c r="D656" s="287"/>
      <c r="E656" s="287"/>
      <c r="F656" s="287"/>
      <c r="G656" s="287">
        <f>SUM(G657:G661)</f>
        <v>9.5</v>
      </c>
      <c r="H656" s="287">
        <f>SUM(H657:H661)</f>
        <v>9.5</v>
      </c>
      <c r="I656" s="287">
        <f>SUM(I657:I661)</f>
        <v>0</v>
      </c>
      <c r="J656" s="124">
        <f>I656/H656</f>
        <v>0</v>
      </c>
      <c r="K656" s="287">
        <f>SUM(K657:K661)</f>
        <v>0</v>
      </c>
      <c r="L656" s="124">
        <f>K656/H656</f>
        <v>0</v>
      </c>
      <c r="M656" s="124" t="e">
        <f>K656/I656</f>
        <v>#DIV/0!</v>
      </c>
      <c r="N656" s="287">
        <f>SUM(N657:N661)</f>
        <v>9.5</v>
      </c>
      <c r="O656" s="287">
        <f t="shared" si="904"/>
        <v>0</v>
      </c>
      <c r="P656" s="153">
        <f t="shared" si="905"/>
        <v>1</v>
      </c>
      <c r="Q656" s="287">
        <f t="shared" si="906"/>
        <v>9.5</v>
      </c>
      <c r="R656" s="287">
        <f t="shared" si="907"/>
        <v>0</v>
      </c>
      <c r="S656" s="586" t="s">
        <v>442</v>
      </c>
      <c r="T656" s="32" t="b">
        <f t="shared" si="917"/>
        <v>1</v>
      </c>
      <c r="CJ656" s="40" t="b">
        <f t="shared" si="899"/>
        <v>1</v>
      </c>
      <c r="CT656" s="185">
        <f t="shared" si="900"/>
        <v>9.5</v>
      </c>
      <c r="CU656" s="40" t="b">
        <f t="shared" si="901"/>
        <v>1</v>
      </c>
    </row>
    <row r="657" spans="1:99" s="250" customFormat="1" ht="32.25" customHeight="1" x14ac:dyDescent="0.25">
      <c r="A657" s="201"/>
      <c r="B657" s="475" t="s">
        <v>84</v>
      </c>
      <c r="C657" s="475"/>
      <c r="D657" s="470"/>
      <c r="E657" s="470"/>
      <c r="F657" s="470"/>
      <c r="G657" s="293"/>
      <c r="H657" s="293"/>
      <c r="I657" s="293"/>
      <c r="J657" s="132" t="e">
        <f t="shared" ref="J657:J659" si="942">I657/H657</f>
        <v>#DIV/0!</v>
      </c>
      <c r="K657" s="293"/>
      <c r="L657" s="124" t="e">
        <f t="shared" ref="L657:L659" si="943">K657/H657</f>
        <v>#DIV/0!</v>
      </c>
      <c r="M657" s="132" t="e">
        <f t="shared" ref="M657:M659" si="944">K657/I657</f>
        <v>#DIV/0!</v>
      </c>
      <c r="N657" s="470"/>
      <c r="O657" s="293">
        <f t="shared" si="904"/>
        <v>0</v>
      </c>
      <c r="P657" s="157" t="e">
        <f t="shared" si="905"/>
        <v>#DIV/0!</v>
      </c>
      <c r="Q657" s="293">
        <f t="shared" si="906"/>
        <v>0</v>
      </c>
      <c r="R657" s="293">
        <f t="shared" si="907"/>
        <v>0</v>
      </c>
      <c r="S657" s="587"/>
      <c r="T657" s="40" t="b">
        <f t="shared" si="917"/>
        <v>1</v>
      </c>
      <c r="CJ657" s="40" t="b">
        <f t="shared" si="899"/>
        <v>1</v>
      </c>
      <c r="CT657" s="185">
        <f t="shared" si="900"/>
        <v>0</v>
      </c>
      <c r="CU657" s="40" t="b">
        <f t="shared" si="901"/>
        <v>1</v>
      </c>
    </row>
    <row r="658" spans="1:99" s="250" customFormat="1" ht="32.25" customHeight="1" x14ac:dyDescent="0.25">
      <c r="A658" s="201"/>
      <c r="B658" s="452" t="s">
        <v>8</v>
      </c>
      <c r="C658" s="452"/>
      <c r="D658" s="471"/>
      <c r="E658" s="471"/>
      <c r="F658" s="471"/>
      <c r="G658" s="287"/>
      <c r="H658" s="287"/>
      <c r="I658" s="287"/>
      <c r="J658" s="132" t="e">
        <f t="shared" si="942"/>
        <v>#DIV/0!</v>
      </c>
      <c r="K658" s="287"/>
      <c r="L658" s="124" t="e">
        <f t="shared" si="943"/>
        <v>#DIV/0!</v>
      </c>
      <c r="M658" s="132" t="e">
        <f t="shared" si="944"/>
        <v>#DIV/0!</v>
      </c>
      <c r="N658" s="471">
        <f>H658</f>
        <v>0</v>
      </c>
      <c r="O658" s="287">
        <f t="shared" si="904"/>
        <v>0</v>
      </c>
      <c r="P658" s="157" t="e">
        <f t="shared" si="905"/>
        <v>#DIV/0!</v>
      </c>
      <c r="Q658" s="287">
        <f t="shared" si="906"/>
        <v>0</v>
      </c>
      <c r="R658" s="287">
        <f t="shared" si="907"/>
        <v>0</v>
      </c>
      <c r="S658" s="587"/>
      <c r="T658" s="40" t="b">
        <f t="shared" si="917"/>
        <v>1</v>
      </c>
      <c r="CJ658" s="40" t="b">
        <f t="shared" si="899"/>
        <v>1</v>
      </c>
      <c r="CT658" s="185">
        <f t="shared" si="900"/>
        <v>0</v>
      </c>
      <c r="CU658" s="40" t="b">
        <f t="shared" si="901"/>
        <v>1</v>
      </c>
    </row>
    <row r="659" spans="1:99" s="250" customFormat="1" ht="32.25" customHeight="1" x14ac:dyDescent="0.25">
      <c r="A659" s="201"/>
      <c r="B659" s="452" t="s">
        <v>19</v>
      </c>
      <c r="C659" s="452"/>
      <c r="D659" s="471"/>
      <c r="E659" s="471"/>
      <c r="F659" s="471"/>
      <c r="G659" s="471">
        <v>9.5</v>
      </c>
      <c r="H659" s="471">
        <v>9.5</v>
      </c>
      <c r="I659" s="471"/>
      <c r="J659" s="132">
        <f t="shared" si="942"/>
        <v>0</v>
      </c>
      <c r="K659" s="471"/>
      <c r="L659" s="124">
        <f t="shared" si="943"/>
        <v>0</v>
      </c>
      <c r="M659" s="132" t="e">
        <f t="shared" si="944"/>
        <v>#DIV/0!</v>
      </c>
      <c r="N659" s="471">
        <f>H659</f>
        <v>9.5</v>
      </c>
      <c r="O659" s="471">
        <f t="shared" si="904"/>
        <v>0</v>
      </c>
      <c r="P659" s="125">
        <f t="shared" si="905"/>
        <v>1</v>
      </c>
      <c r="Q659" s="471">
        <f t="shared" si="906"/>
        <v>9.5</v>
      </c>
      <c r="R659" s="471">
        <f t="shared" si="907"/>
        <v>0</v>
      </c>
      <c r="S659" s="587"/>
      <c r="T659" s="40" t="b">
        <f t="shared" si="917"/>
        <v>1</v>
      </c>
      <c r="CJ659" s="40" t="b">
        <f t="shared" ref="CJ659:CJ709" si="945">N659+O659=H659</f>
        <v>1</v>
      </c>
      <c r="CT659" s="185">
        <f t="shared" ref="CT659:CT709" si="946">N659+O659</f>
        <v>9.5</v>
      </c>
      <c r="CU659" s="40" t="b">
        <f t="shared" ref="CU659:CU709" si="947">CT659=H659</f>
        <v>1</v>
      </c>
    </row>
    <row r="660" spans="1:99" s="250" customFormat="1" ht="32.25" customHeight="1" x14ac:dyDescent="0.25">
      <c r="A660" s="201"/>
      <c r="B660" s="452" t="s">
        <v>22</v>
      </c>
      <c r="C660" s="452"/>
      <c r="D660" s="471"/>
      <c r="E660" s="471"/>
      <c r="F660" s="471"/>
      <c r="G660" s="471"/>
      <c r="H660" s="471"/>
      <c r="I660" s="471"/>
      <c r="J660" s="132" t="e">
        <f>I660/H660</f>
        <v>#DIV/0!</v>
      </c>
      <c r="K660" s="471"/>
      <c r="L660" s="124" t="e">
        <f>K660/H660</f>
        <v>#DIV/0!</v>
      </c>
      <c r="M660" s="132" t="e">
        <f>K660/I660</f>
        <v>#DIV/0!</v>
      </c>
      <c r="N660" s="471">
        <f>H660</f>
        <v>0</v>
      </c>
      <c r="O660" s="471">
        <f t="shared" si="904"/>
        <v>0</v>
      </c>
      <c r="P660" s="157" t="e">
        <f t="shared" si="905"/>
        <v>#DIV/0!</v>
      </c>
      <c r="Q660" s="471">
        <f t="shared" si="906"/>
        <v>0</v>
      </c>
      <c r="R660" s="471">
        <f t="shared" si="907"/>
        <v>0</v>
      </c>
      <c r="S660" s="587"/>
      <c r="T660" s="40" t="b">
        <f t="shared" si="917"/>
        <v>1</v>
      </c>
      <c r="CJ660" s="40" t="b">
        <f t="shared" si="945"/>
        <v>1</v>
      </c>
      <c r="CT660" s="185">
        <f t="shared" si="946"/>
        <v>0</v>
      </c>
      <c r="CU660" s="40" t="b">
        <f t="shared" si="947"/>
        <v>1</v>
      </c>
    </row>
    <row r="661" spans="1:99" s="250" customFormat="1" ht="32.25" customHeight="1" x14ac:dyDescent="0.25">
      <c r="A661" s="419"/>
      <c r="B661" s="452" t="s">
        <v>11</v>
      </c>
      <c r="C661" s="452"/>
      <c r="D661" s="471"/>
      <c r="E661" s="471"/>
      <c r="F661" s="471"/>
      <c r="G661" s="283"/>
      <c r="H661" s="283"/>
      <c r="I661" s="283"/>
      <c r="J661" s="132"/>
      <c r="K661" s="283"/>
      <c r="L661" s="124"/>
      <c r="M661" s="132"/>
      <c r="N661" s="471"/>
      <c r="O661" s="283">
        <f t="shared" si="904"/>
        <v>0</v>
      </c>
      <c r="P661" s="124" t="e">
        <f t="shared" si="905"/>
        <v>#DIV/0!</v>
      </c>
      <c r="Q661" s="283">
        <f t="shared" si="906"/>
        <v>0</v>
      </c>
      <c r="R661" s="283">
        <f t="shared" si="907"/>
        <v>0</v>
      </c>
      <c r="S661" s="588"/>
      <c r="T661" s="40" t="b">
        <f t="shared" si="917"/>
        <v>1</v>
      </c>
      <c r="CJ661" s="40" t="b">
        <f t="shared" si="945"/>
        <v>1</v>
      </c>
      <c r="CT661" s="185">
        <f t="shared" si="946"/>
        <v>0</v>
      </c>
      <c r="CU661" s="40" t="b">
        <f t="shared" si="947"/>
        <v>1</v>
      </c>
    </row>
    <row r="662" spans="1:99" s="516" customFormat="1" ht="69.75" x14ac:dyDescent="0.25">
      <c r="A662" s="203" t="s">
        <v>161</v>
      </c>
      <c r="B662" s="554" t="s">
        <v>178</v>
      </c>
      <c r="C662" s="156" t="s">
        <v>17</v>
      </c>
      <c r="D662" s="287"/>
      <c r="E662" s="287"/>
      <c r="F662" s="287"/>
      <c r="G662" s="287">
        <f>SUM(G663:G667)</f>
        <v>285</v>
      </c>
      <c r="H662" s="287">
        <f>SUM(H663:H667)</f>
        <v>285</v>
      </c>
      <c r="I662" s="287">
        <f>SUM(I663:I667)</f>
        <v>0</v>
      </c>
      <c r="J662" s="124">
        <f>I662/H662</f>
        <v>0</v>
      </c>
      <c r="K662" s="287">
        <f>SUM(K663:K667)</f>
        <v>0</v>
      </c>
      <c r="L662" s="124">
        <f>K662/H662</f>
        <v>0</v>
      </c>
      <c r="M662" s="124" t="e">
        <f>K662/I662</f>
        <v>#DIV/0!</v>
      </c>
      <c r="N662" s="287">
        <f>SUM(N663:N667)</f>
        <v>285</v>
      </c>
      <c r="O662" s="287">
        <f t="shared" si="904"/>
        <v>0</v>
      </c>
      <c r="P662" s="153">
        <f t="shared" si="905"/>
        <v>1</v>
      </c>
      <c r="Q662" s="287">
        <f t="shared" si="906"/>
        <v>285</v>
      </c>
      <c r="R662" s="287">
        <f t="shared" si="907"/>
        <v>0</v>
      </c>
      <c r="S662" s="583" t="s">
        <v>443</v>
      </c>
      <c r="T662" s="32" t="b">
        <f t="shared" si="917"/>
        <v>1</v>
      </c>
      <c r="CJ662" s="40" t="b">
        <f t="shared" si="945"/>
        <v>1</v>
      </c>
      <c r="CT662" s="185">
        <f t="shared" si="946"/>
        <v>285</v>
      </c>
      <c r="CU662" s="40" t="b">
        <f t="shared" si="947"/>
        <v>1</v>
      </c>
    </row>
    <row r="663" spans="1:99" s="250" customFormat="1" x14ac:dyDescent="0.25">
      <c r="A663" s="201"/>
      <c r="B663" s="475" t="s">
        <v>84</v>
      </c>
      <c r="C663" s="475"/>
      <c r="D663" s="470"/>
      <c r="E663" s="470"/>
      <c r="F663" s="470"/>
      <c r="G663" s="293"/>
      <c r="H663" s="293"/>
      <c r="I663" s="293"/>
      <c r="J663" s="132" t="e">
        <f t="shared" ref="J663:J665" si="948">I663/H663</f>
        <v>#DIV/0!</v>
      </c>
      <c r="K663" s="293"/>
      <c r="L663" s="124" t="e">
        <f t="shared" ref="L663:L665" si="949">K663/H663</f>
        <v>#DIV/0!</v>
      </c>
      <c r="M663" s="132" t="e">
        <f t="shared" ref="M663:M665" si="950">K663/I663</f>
        <v>#DIV/0!</v>
      </c>
      <c r="N663" s="470"/>
      <c r="O663" s="293">
        <f t="shared" si="904"/>
        <v>0</v>
      </c>
      <c r="P663" s="157" t="e">
        <f t="shared" si="905"/>
        <v>#DIV/0!</v>
      </c>
      <c r="Q663" s="293">
        <f t="shared" si="906"/>
        <v>0</v>
      </c>
      <c r="R663" s="293">
        <f t="shared" si="907"/>
        <v>0</v>
      </c>
      <c r="S663" s="584"/>
      <c r="T663" s="40" t="b">
        <f t="shared" si="917"/>
        <v>1</v>
      </c>
      <c r="CJ663" s="40" t="b">
        <f t="shared" si="945"/>
        <v>1</v>
      </c>
      <c r="CT663" s="185">
        <f t="shared" si="946"/>
        <v>0</v>
      </c>
      <c r="CU663" s="40" t="b">
        <f t="shared" si="947"/>
        <v>1</v>
      </c>
    </row>
    <row r="664" spans="1:99" s="250" customFormat="1" x14ac:dyDescent="0.25">
      <c r="A664" s="201"/>
      <c r="B664" s="452" t="s">
        <v>8</v>
      </c>
      <c r="C664" s="452"/>
      <c r="D664" s="471"/>
      <c r="E664" s="471"/>
      <c r="F664" s="471"/>
      <c r="G664" s="287"/>
      <c r="H664" s="287"/>
      <c r="I664" s="287"/>
      <c r="J664" s="132" t="e">
        <f t="shared" si="948"/>
        <v>#DIV/0!</v>
      </c>
      <c r="K664" s="287"/>
      <c r="L664" s="124" t="e">
        <f t="shared" si="949"/>
        <v>#DIV/0!</v>
      </c>
      <c r="M664" s="132" t="e">
        <f t="shared" si="950"/>
        <v>#DIV/0!</v>
      </c>
      <c r="N664" s="471">
        <f>H664</f>
        <v>0</v>
      </c>
      <c r="O664" s="287">
        <f t="shared" si="904"/>
        <v>0</v>
      </c>
      <c r="P664" s="157" t="e">
        <f t="shared" si="905"/>
        <v>#DIV/0!</v>
      </c>
      <c r="Q664" s="287">
        <f t="shared" si="906"/>
        <v>0</v>
      </c>
      <c r="R664" s="287">
        <f t="shared" si="907"/>
        <v>0</v>
      </c>
      <c r="S664" s="584"/>
      <c r="T664" s="40" t="b">
        <f t="shared" si="917"/>
        <v>1</v>
      </c>
      <c r="CJ664" s="40" t="b">
        <f t="shared" si="945"/>
        <v>1</v>
      </c>
      <c r="CT664" s="185">
        <f t="shared" si="946"/>
        <v>0</v>
      </c>
      <c r="CU664" s="40" t="b">
        <f t="shared" si="947"/>
        <v>1</v>
      </c>
    </row>
    <row r="665" spans="1:99" s="250" customFormat="1" x14ac:dyDescent="0.25">
      <c r="A665" s="201"/>
      <c r="B665" s="452" t="s">
        <v>19</v>
      </c>
      <c r="C665" s="452"/>
      <c r="D665" s="471"/>
      <c r="E665" s="471"/>
      <c r="F665" s="471"/>
      <c r="G665" s="471">
        <v>285</v>
      </c>
      <c r="H665" s="471">
        <v>285</v>
      </c>
      <c r="I665" s="471"/>
      <c r="J665" s="132">
        <f t="shared" si="948"/>
        <v>0</v>
      </c>
      <c r="K665" s="471"/>
      <c r="L665" s="124">
        <f t="shared" si="949"/>
        <v>0</v>
      </c>
      <c r="M665" s="132" t="e">
        <f t="shared" si="950"/>
        <v>#DIV/0!</v>
      </c>
      <c r="N665" s="471">
        <f>H665</f>
        <v>285</v>
      </c>
      <c r="O665" s="471">
        <f t="shared" si="904"/>
        <v>0</v>
      </c>
      <c r="P665" s="125">
        <f t="shared" si="905"/>
        <v>1</v>
      </c>
      <c r="Q665" s="471">
        <f t="shared" si="906"/>
        <v>285</v>
      </c>
      <c r="R665" s="471">
        <f t="shared" si="907"/>
        <v>0</v>
      </c>
      <c r="S665" s="584"/>
      <c r="T665" s="40" t="b">
        <f t="shared" si="917"/>
        <v>1</v>
      </c>
      <c r="CJ665" s="40" t="b">
        <f t="shared" si="945"/>
        <v>1</v>
      </c>
      <c r="CT665" s="185">
        <f t="shared" si="946"/>
        <v>285</v>
      </c>
      <c r="CU665" s="40" t="b">
        <f t="shared" si="947"/>
        <v>1</v>
      </c>
    </row>
    <row r="666" spans="1:99" s="250" customFormat="1" ht="36.75" customHeight="1" x14ac:dyDescent="0.25">
      <c r="A666" s="201"/>
      <c r="B666" s="452" t="s">
        <v>22</v>
      </c>
      <c r="C666" s="452"/>
      <c r="D666" s="471"/>
      <c r="E666" s="471"/>
      <c r="F666" s="471"/>
      <c r="G666" s="471"/>
      <c r="H666" s="471"/>
      <c r="I666" s="471"/>
      <c r="J666" s="132" t="e">
        <f>I666/H666</f>
        <v>#DIV/0!</v>
      </c>
      <c r="K666" s="471"/>
      <c r="L666" s="124" t="e">
        <f>K666/H666</f>
        <v>#DIV/0!</v>
      </c>
      <c r="M666" s="132" t="e">
        <f>K666/I666</f>
        <v>#DIV/0!</v>
      </c>
      <c r="N666" s="471">
        <f>H666</f>
        <v>0</v>
      </c>
      <c r="O666" s="471">
        <f t="shared" si="904"/>
        <v>0</v>
      </c>
      <c r="P666" s="157" t="e">
        <f t="shared" si="905"/>
        <v>#DIV/0!</v>
      </c>
      <c r="Q666" s="471">
        <f t="shared" si="906"/>
        <v>0</v>
      </c>
      <c r="R666" s="471">
        <f t="shared" si="907"/>
        <v>0</v>
      </c>
      <c r="S666" s="584"/>
      <c r="T666" s="40" t="b">
        <f t="shared" si="917"/>
        <v>1</v>
      </c>
      <c r="CJ666" s="40" t="b">
        <f t="shared" si="945"/>
        <v>1</v>
      </c>
      <c r="CT666" s="185">
        <f t="shared" si="946"/>
        <v>0</v>
      </c>
      <c r="CU666" s="40" t="b">
        <f t="shared" si="947"/>
        <v>1</v>
      </c>
    </row>
    <row r="667" spans="1:99" s="250" customFormat="1" x14ac:dyDescent="0.25">
      <c r="A667" s="419"/>
      <c r="B667" s="475" t="s">
        <v>11</v>
      </c>
      <c r="C667" s="475"/>
      <c r="D667" s="470"/>
      <c r="E667" s="470"/>
      <c r="F667" s="470"/>
      <c r="G667" s="293"/>
      <c r="H667" s="293"/>
      <c r="I667" s="293"/>
      <c r="J667" s="484"/>
      <c r="K667" s="293"/>
      <c r="L667" s="140"/>
      <c r="M667" s="484"/>
      <c r="N667" s="470"/>
      <c r="O667" s="293">
        <f t="shared" si="904"/>
        <v>0</v>
      </c>
      <c r="P667" s="140" t="e">
        <f t="shared" si="905"/>
        <v>#DIV/0!</v>
      </c>
      <c r="Q667" s="293">
        <f t="shared" si="906"/>
        <v>0</v>
      </c>
      <c r="R667" s="293">
        <f t="shared" si="907"/>
        <v>0</v>
      </c>
      <c r="S667" s="465"/>
      <c r="T667" s="40" t="b">
        <f t="shared" si="917"/>
        <v>1</v>
      </c>
      <c r="CJ667" s="40" t="b">
        <f t="shared" si="945"/>
        <v>1</v>
      </c>
      <c r="CT667" s="185">
        <f t="shared" si="946"/>
        <v>0</v>
      </c>
      <c r="CU667" s="40" t="b">
        <f t="shared" si="947"/>
        <v>1</v>
      </c>
    </row>
    <row r="668" spans="1:99" s="516" customFormat="1" ht="186" x14ac:dyDescent="0.25">
      <c r="A668" s="203" t="s">
        <v>162</v>
      </c>
      <c r="B668" s="554" t="s">
        <v>257</v>
      </c>
      <c r="C668" s="156" t="s">
        <v>17</v>
      </c>
      <c r="D668" s="287"/>
      <c r="E668" s="287"/>
      <c r="F668" s="287"/>
      <c r="G668" s="287">
        <f>SUM(G669:G673)</f>
        <v>285</v>
      </c>
      <c r="H668" s="287">
        <f>SUM(H669:H673)</f>
        <v>285</v>
      </c>
      <c r="I668" s="287">
        <f>SUM(I669:I673)</f>
        <v>0</v>
      </c>
      <c r="J668" s="124">
        <f>I668/H668</f>
        <v>0</v>
      </c>
      <c r="K668" s="287">
        <f>SUM(K669:K673)</f>
        <v>0</v>
      </c>
      <c r="L668" s="124">
        <f>K668/H668</f>
        <v>0</v>
      </c>
      <c r="M668" s="124" t="e">
        <f>K668/I668</f>
        <v>#DIV/0!</v>
      </c>
      <c r="N668" s="287">
        <f>SUM(N669:N673)</f>
        <v>285</v>
      </c>
      <c r="O668" s="287">
        <f t="shared" si="904"/>
        <v>0</v>
      </c>
      <c r="P668" s="153">
        <f t="shared" si="905"/>
        <v>1</v>
      </c>
      <c r="Q668" s="287">
        <f t="shared" si="906"/>
        <v>285</v>
      </c>
      <c r="R668" s="287">
        <f t="shared" si="907"/>
        <v>0</v>
      </c>
      <c r="S668" s="583" t="s">
        <v>415</v>
      </c>
      <c r="T668" s="40" t="b">
        <f t="shared" si="917"/>
        <v>1</v>
      </c>
      <c r="CJ668" s="40" t="b">
        <f t="shared" si="945"/>
        <v>1</v>
      </c>
      <c r="CT668" s="185">
        <f t="shared" si="946"/>
        <v>285</v>
      </c>
      <c r="CU668" s="40" t="b">
        <f t="shared" si="947"/>
        <v>1</v>
      </c>
    </row>
    <row r="669" spans="1:99" s="250" customFormat="1" ht="38.25" customHeight="1" x14ac:dyDescent="0.25">
      <c r="A669" s="201"/>
      <c r="B669" s="475" t="s">
        <v>84</v>
      </c>
      <c r="C669" s="475"/>
      <c r="D669" s="470"/>
      <c r="E669" s="470"/>
      <c r="F669" s="470"/>
      <c r="G669" s="293"/>
      <c r="H669" s="293"/>
      <c r="I669" s="293"/>
      <c r="J669" s="132" t="e">
        <f t="shared" ref="J669:J671" si="951">I669/H669</f>
        <v>#DIV/0!</v>
      </c>
      <c r="K669" s="293"/>
      <c r="L669" s="124" t="e">
        <f t="shared" ref="L669:L671" si="952">K669/H669</f>
        <v>#DIV/0!</v>
      </c>
      <c r="M669" s="132" t="e">
        <f t="shared" ref="M669:M671" si="953">K669/I669</f>
        <v>#DIV/0!</v>
      </c>
      <c r="N669" s="470"/>
      <c r="O669" s="293">
        <f t="shared" si="904"/>
        <v>0</v>
      </c>
      <c r="P669" s="157" t="e">
        <f t="shared" si="905"/>
        <v>#DIV/0!</v>
      </c>
      <c r="Q669" s="293">
        <f t="shared" si="906"/>
        <v>0</v>
      </c>
      <c r="R669" s="293">
        <f t="shared" si="907"/>
        <v>0</v>
      </c>
      <c r="S669" s="587"/>
      <c r="T669" s="40" t="b">
        <f t="shared" si="917"/>
        <v>1</v>
      </c>
      <c r="CJ669" s="40" t="b">
        <f t="shared" si="945"/>
        <v>1</v>
      </c>
      <c r="CT669" s="185">
        <f t="shared" si="946"/>
        <v>0</v>
      </c>
      <c r="CU669" s="40" t="b">
        <f t="shared" si="947"/>
        <v>1</v>
      </c>
    </row>
    <row r="670" spans="1:99" s="250" customFormat="1" ht="38.25" customHeight="1" x14ac:dyDescent="0.25">
      <c r="A670" s="201"/>
      <c r="B670" s="452" t="s">
        <v>8</v>
      </c>
      <c r="C670" s="452"/>
      <c r="D670" s="471"/>
      <c r="E670" s="471"/>
      <c r="F670" s="471"/>
      <c r="G670" s="287"/>
      <c r="H670" s="287"/>
      <c r="I670" s="287"/>
      <c r="J670" s="132" t="e">
        <f t="shared" si="951"/>
        <v>#DIV/0!</v>
      </c>
      <c r="K670" s="287"/>
      <c r="L670" s="124" t="e">
        <f t="shared" si="952"/>
        <v>#DIV/0!</v>
      </c>
      <c r="M670" s="132" t="e">
        <f t="shared" si="953"/>
        <v>#DIV/0!</v>
      </c>
      <c r="N670" s="471">
        <f>H670</f>
        <v>0</v>
      </c>
      <c r="O670" s="287">
        <f t="shared" si="904"/>
        <v>0</v>
      </c>
      <c r="P670" s="157" t="e">
        <f t="shared" si="905"/>
        <v>#DIV/0!</v>
      </c>
      <c r="Q670" s="287">
        <f t="shared" si="906"/>
        <v>0</v>
      </c>
      <c r="R670" s="287">
        <f t="shared" si="907"/>
        <v>0</v>
      </c>
      <c r="S670" s="587"/>
      <c r="T670" s="40" t="b">
        <f t="shared" si="917"/>
        <v>1</v>
      </c>
      <c r="CJ670" s="40" t="b">
        <f t="shared" si="945"/>
        <v>1</v>
      </c>
      <c r="CT670" s="185">
        <f t="shared" si="946"/>
        <v>0</v>
      </c>
      <c r="CU670" s="40" t="b">
        <f t="shared" si="947"/>
        <v>1</v>
      </c>
    </row>
    <row r="671" spans="1:99" s="250" customFormat="1" ht="38.25" customHeight="1" x14ac:dyDescent="0.25">
      <c r="A671" s="201"/>
      <c r="B671" s="452" t="s">
        <v>19</v>
      </c>
      <c r="C671" s="452"/>
      <c r="D671" s="471"/>
      <c r="E671" s="471"/>
      <c r="F671" s="471"/>
      <c r="G671" s="471">
        <v>285</v>
      </c>
      <c r="H671" s="471">
        <v>285</v>
      </c>
      <c r="I671" s="471"/>
      <c r="J671" s="132">
        <f t="shared" si="951"/>
        <v>0</v>
      </c>
      <c r="K671" s="471"/>
      <c r="L671" s="124">
        <f t="shared" si="952"/>
        <v>0</v>
      </c>
      <c r="M671" s="132" t="e">
        <f t="shared" si="953"/>
        <v>#DIV/0!</v>
      </c>
      <c r="N671" s="471">
        <f>H671</f>
        <v>285</v>
      </c>
      <c r="O671" s="471">
        <f t="shared" si="904"/>
        <v>0</v>
      </c>
      <c r="P671" s="125">
        <f t="shared" si="905"/>
        <v>1</v>
      </c>
      <c r="Q671" s="471">
        <f t="shared" si="906"/>
        <v>285</v>
      </c>
      <c r="R671" s="471">
        <f t="shared" si="907"/>
        <v>0</v>
      </c>
      <c r="S671" s="587"/>
      <c r="T671" s="40" t="b">
        <f t="shared" si="917"/>
        <v>1</v>
      </c>
      <c r="CJ671" s="40" t="b">
        <f t="shared" si="945"/>
        <v>1</v>
      </c>
      <c r="CT671" s="185">
        <f t="shared" si="946"/>
        <v>285</v>
      </c>
      <c r="CU671" s="40" t="b">
        <f t="shared" si="947"/>
        <v>1</v>
      </c>
    </row>
    <row r="672" spans="1:99" s="250" customFormat="1" ht="38.25" customHeight="1" x14ac:dyDescent="0.25">
      <c r="A672" s="201"/>
      <c r="B672" s="452" t="s">
        <v>22</v>
      </c>
      <c r="C672" s="452"/>
      <c r="D672" s="471"/>
      <c r="E672" s="471"/>
      <c r="F672" s="471"/>
      <c r="G672" s="471"/>
      <c r="H672" s="471"/>
      <c r="I672" s="471"/>
      <c r="J672" s="132" t="e">
        <f>I672/H672</f>
        <v>#DIV/0!</v>
      </c>
      <c r="K672" s="471"/>
      <c r="L672" s="124" t="e">
        <f>K672/H672</f>
        <v>#DIV/0!</v>
      </c>
      <c r="M672" s="132" t="e">
        <f>K672/I672</f>
        <v>#DIV/0!</v>
      </c>
      <c r="N672" s="471">
        <f>H672</f>
        <v>0</v>
      </c>
      <c r="O672" s="471">
        <f t="shared" ref="O672:O709" si="954">H672-N672</f>
        <v>0</v>
      </c>
      <c r="P672" s="157" t="e">
        <f t="shared" ref="P672:P678" si="955">N672/H672</f>
        <v>#DIV/0!</v>
      </c>
      <c r="Q672" s="471">
        <f t="shared" ref="Q672:Q709" si="956">H672-K672</f>
        <v>0</v>
      </c>
      <c r="R672" s="471">
        <f t="shared" ref="R672:R709" si="957">I672-K672</f>
        <v>0</v>
      </c>
      <c r="S672" s="587"/>
      <c r="T672" s="40" t="b">
        <f t="shared" si="917"/>
        <v>1</v>
      </c>
      <c r="CJ672" s="40" t="b">
        <f t="shared" si="945"/>
        <v>1</v>
      </c>
      <c r="CT672" s="185">
        <f t="shared" si="946"/>
        <v>0</v>
      </c>
      <c r="CU672" s="40" t="b">
        <f t="shared" si="947"/>
        <v>1</v>
      </c>
    </row>
    <row r="673" spans="1:99" s="250" customFormat="1" ht="23.25" customHeight="1" x14ac:dyDescent="0.25">
      <c r="A673" s="419"/>
      <c r="B673" s="452" t="s">
        <v>11</v>
      </c>
      <c r="C673" s="452"/>
      <c r="D673" s="471"/>
      <c r="E673" s="471"/>
      <c r="F673" s="471"/>
      <c r="G673" s="283"/>
      <c r="H673" s="283"/>
      <c r="I673" s="283"/>
      <c r="J673" s="132"/>
      <c r="K673" s="283"/>
      <c r="L673" s="124"/>
      <c r="M673" s="132"/>
      <c r="N673" s="471"/>
      <c r="O673" s="283">
        <f t="shared" si="954"/>
        <v>0</v>
      </c>
      <c r="P673" s="124" t="e">
        <f t="shared" si="955"/>
        <v>#DIV/0!</v>
      </c>
      <c r="Q673" s="283">
        <f t="shared" si="956"/>
        <v>0</v>
      </c>
      <c r="R673" s="283">
        <f t="shared" si="957"/>
        <v>0</v>
      </c>
      <c r="S673" s="465"/>
      <c r="T673" s="40" t="b">
        <f t="shared" si="917"/>
        <v>1</v>
      </c>
      <c r="CJ673" s="40" t="b">
        <f t="shared" si="945"/>
        <v>1</v>
      </c>
      <c r="CT673" s="185">
        <f t="shared" si="946"/>
        <v>0</v>
      </c>
      <c r="CU673" s="40" t="b">
        <f t="shared" si="947"/>
        <v>1</v>
      </c>
    </row>
    <row r="674" spans="1:99" s="516" customFormat="1" ht="69.75" x14ac:dyDescent="0.25">
      <c r="A674" s="203" t="s">
        <v>163</v>
      </c>
      <c r="B674" s="554" t="s">
        <v>258</v>
      </c>
      <c r="C674" s="156" t="s">
        <v>17</v>
      </c>
      <c r="D674" s="287"/>
      <c r="E674" s="287"/>
      <c r="F674" s="287"/>
      <c r="G674" s="287">
        <f>SUM(G675:G679)</f>
        <v>665</v>
      </c>
      <c r="H674" s="287">
        <f>SUM(H675:H679)</f>
        <v>665</v>
      </c>
      <c r="I674" s="287">
        <f>SUM(I675:I679)</f>
        <v>0</v>
      </c>
      <c r="J674" s="124">
        <f>I674/H674</f>
        <v>0</v>
      </c>
      <c r="K674" s="287">
        <f>SUM(K675:K679)</f>
        <v>0</v>
      </c>
      <c r="L674" s="124">
        <f>K674/H674</f>
        <v>0</v>
      </c>
      <c r="M674" s="124" t="e">
        <f>K674/I674</f>
        <v>#DIV/0!</v>
      </c>
      <c r="N674" s="287">
        <f>SUM(N675:N679)</f>
        <v>665</v>
      </c>
      <c r="O674" s="287">
        <f t="shared" si="954"/>
        <v>0</v>
      </c>
      <c r="P674" s="153">
        <f t="shared" si="955"/>
        <v>1</v>
      </c>
      <c r="Q674" s="287">
        <f t="shared" si="956"/>
        <v>665</v>
      </c>
      <c r="R674" s="287">
        <f t="shared" si="957"/>
        <v>0</v>
      </c>
      <c r="S674" s="583" t="s">
        <v>416</v>
      </c>
      <c r="T674" s="40" t="b">
        <f t="shared" si="917"/>
        <v>1</v>
      </c>
      <c r="CJ674" s="40" t="b">
        <f t="shared" si="945"/>
        <v>1</v>
      </c>
      <c r="CT674" s="185">
        <f t="shared" si="946"/>
        <v>665</v>
      </c>
      <c r="CU674" s="40" t="b">
        <f t="shared" si="947"/>
        <v>1</v>
      </c>
    </row>
    <row r="675" spans="1:99" s="555" customFormat="1" ht="32.25" customHeight="1" x14ac:dyDescent="0.25">
      <c r="A675" s="201"/>
      <c r="B675" s="475" t="s">
        <v>84</v>
      </c>
      <c r="C675" s="475"/>
      <c r="D675" s="470"/>
      <c r="E675" s="470"/>
      <c r="F675" s="470"/>
      <c r="G675" s="293"/>
      <c r="H675" s="293"/>
      <c r="I675" s="293"/>
      <c r="J675" s="132" t="e">
        <f t="shared" ref="J675:J677" si="958">I675/H675</f>
        <v>#DIV/0!</v>
      </c>
      <c r="K675" s="293"/>
      <c r="L675" s="124" t="e">
        <f t="shared" ref="L675:L677" si="959">K675/H675</f>
        <v>#DIV/0!</v>
      </c>
      <c r="M675" s="132" t="e">
        <f t="shared" ref="M675:M677" si="960">K675/I675</f>
        <v>#DIV/0!</v>
      </c>
      <c r="N675" s="470"/>
      <c r="O675" s="293">
        <f t="shared" si="954"/>
        <v>0</v>
      </c>
      <c r="P675" s="157" t="e">
        <f t="shared" si="955"/>
        <v>#DIV/0!</v>
      </c>
      <c r="Q675" s="293">
        <f t="shared" si="956"/>
        <v>0</v>
      </c>
      <c r="R675" s="293">
        <f t="shared" si="957"/>
        <v>0</v>
      </c>
      <c r="S675" s="584"/>
      <c r="T675" s="40" t="b">
        <f t="shared" si="917"/>
        <v>1</v>
      </c>
      <c r="CJ675" s="556" t="b">
        <f t="shared" si="945"/>
        <v>1</v>
      </c>
      <c r="CT675" s="557">
        <f t="shared" si="946"/>
        <v>0</v>
      </c>
      <c r="CU675" s="556" t="b">
        <f t="shared" si="947"/>
        <v>1</v>
      </c>
    </row>
    <row r="676" spans="1:99" s="555" customFormat="1" ht="32.25" customHeight="1" x14ac:dyDescent="0.25">
      <c r="A676" s="201"/>
      <c r="B676" s="452" t="s">
        <v>8</v>
      </c>
      <c r="C676" s="452"/>
      <c r="D676" s="471"/>
      <c r="E676" s="471"/>
      <c r="F676" s="471"/>
      <c r="G676" s="287"/>
      <c r="H676" s="287"/>
      <c r="I676" s="287"/>
      <c r="J676" s="132" t="e">
        <f t="shared" si="958"/>
        <v>#DIV/0!</v>
      </c>
      <c r="K676" s="287"/>
      <c r="L676" s="124" t="e">
        <f t="shared" si="959"/>
        <v>#DIV/0!</v>
      </c>
      <c r="M676" s="132" t="e">
        <f t="shared" si="960"/>
        <v>#DIV/0!</v>
      </c>
      <c r="N676" s="287">
        <f>H676</f>
        <v>0</v>
      </c>
      <c r="O676" s="287">
        <f t="shared" si="954"/>
        <v>0</v>
      </c>
      <c r="P676" s="157" t="e">
        <f t="shared" si="955"/>
        <v>#DIV/0!</v>
      </c>
      <c r="Q676" s="287">
        <f t="shared" si="956"/>
        <v>0</v>
      </c>
      <c r="R676" s="287">
        <f t="shared" si="957"/>
        <v>0</v>
      </c>
      <c r="S676" s="584"/>
      <c r="T676" s="40" t="b">
        <f t="shared" si="917"/>
        <v>1</v>
      </c>
      <c r="CJ676" s="556" t="b">
        <f t="shared" si="945"/>
        <v>1</v>
      </c>
      <c r="CT676" s="557">
        <f t="shared" si="946"/>
        <v>0</v>
      </c>
      <c r="CU676" s="556" t="b">
        <f t="shared" si="947"/>
        <v>1</v>
      </c>
    </row>
    <row r="677" spans="1:99" s="555" customFormat="1" ht="32.25" customHeight="1" x14ac:dyDescent="0.25">
      <c r="A677" s="201"/>
      <c r="B677" s="452" t="s">
        <v>19</v>
      </c>
      <c r="C677" s="452"/>
      <c r="D677" s="471"/>
      <c r="E677" s="471"/>
      <c r="F677" s="471"/>
      <c r="G677" s="471">
        <v>665</v>
      </c>
      <c r="H677" s="471">
        <v>665</v>
      </c>
      <c r="I677" s="471"/>
      <c r="J677" s="132">
        <f t="shared" si="958"/>
        <v>0</v>
      </c>
      <c r="K677" s="471"/>
      <c r="L677" s="124">
        <f t="shared" si="959"/>
        <v>0</v>
      </c>
      <c r="M677" s="132" t="e">
        <f t="shared" si="960"/>
        <v>#DIV/0!</v>
      </c>
      <c r="N677" s="471">
        <f>H677</f>
        <v>665</v>
      </c>
      <c r="O677" s="471">
        <f t="shared" si="954"/>
        <v>0</v>
      </c>
      <c r="P677" s="125">
        <f t="shared" si="955"/>
        <v>1</v>
      </c>
      <c r="Q677" s="471">
        <f t="shared" si="956"/>
        <v>665</v>
      </c>
      <c r="R677" s="471">
        <f t="shared" si="957"/>
        <v>0</v>
      </c>
      <c r="S677" s="584"/>
      <c r="T677" s="40" t="b">
        <f t="shared" si="917"/>
        <v>1</v>
      </c>
      <c r="CJ677" s="556" t="b">
        <f t="shared" si="945"/>
        <v>1</v>
      </c>
      <c r="CT677" s="557">
        <f t="shared" si="946"/>
        <v>665</v>
      </c>
      <c r="CU677" s="556" t="b">
        <f t="shared" si="947"/>
        <v>1</v>
      </c>
    </row>
    <row r="678" spans="1:99" s="555" customFormat="1" ht="32.25" customHeight="1" x14ac:dyDescent="0.25">
      <c r="A678" s="201"/>
      <c r="B678" s="452" t="s">
        <v>22</v>
      </c>
      <c r="C678" s="452"/>
      <c r="D678" s="471"/>
      <c r="E678" s="471"/>
      <c r="F678" s="471"/>
      <c r="G678" s="471"/>
      <c r="H678" s="471"/>
      <c r="I678" s="471"/>
      <c r="J678" s="132" t="e">
        <f>I678/H678</f>
        <v>#DIV/0!</v>
      </c>
      <c r="K678" s="471"/>
      <c r="L678" s="124" t="e">
        <f>K678/H678</f>
        <v>#DIV/0!</v>
      </c>
      <c r="M678" s="132" t="e">
        <f>K678/I678</f>
        <v>#DIV/0!</v>
      </c>
      <c r="N678" s="471">
        <f>H678</f>
        <v>0</v>
      </c>
      <c r="O678" s="471">
        <f t="shared" si="954"/>
        <v>0</v>
      </c>
      <c r="P678" s="157" t="e">
        <f t="shared" si="955"/>
        <v>#DIV/0!</v>
      </c>
      <c r="Q678" s="471">
        <f t="shared" si="956"/>
        <v>0</v>
      </c>
      <c r="R678" s="471">
        <f t="shared" si="957"/>
        <v>0</v>
      </c>
      <c r="S678" s="584"/>
      <c r="T678" s="40" t="b">
        <f t="shared" ref="T678:T721" si="961">H690-K690=Q690</f>
        <v>1</v>
      </c>
      <c r="CJ678" s="556" t="b">
        <f t="shared" si="945"/>
        <v>1</v>
      </c>
      <c r="CT678" s="557">
        <f t="shared" si="946"/>
        <v>0</v>
      </c>
      <c r="CU678" s="556" t="b">
        <f t="shared" si="947"/>
        <v>1</v>
      </c>
    </row>
    <row r="679" spans="1:99" s="558" customFormat="1" ht="32.25" customHeight="1" x14ac:dyDescent="0.25">
      <c r="A679" s="419"/>
      <c r="B679" s="452" t="s">
        <v>11</v>
      </c>
      <c r="C679" s="452"/>
      <c r="D679" s="471"/>
      <c r="E679" s="471"/>
      <c r="F679" s="471"/>
      <c r="G679" s="283"/>
      <c r="H679" s="283"/>
      <c r="I679" s="283"/>
      <c r="J679" s="132"/>
      <c r="K679" s="283"/>
      <c r="L679" s="124"/>
      <c r="M679" s="132"/>
      <c r="N679" s="471"/>
      <c r="O679" s="283">
        <f t="shared" si="954"/>
        <v>0</v>
      </c>
      <c r="P679" s="124"/>
      <c r="Q679" s="283">
        <f t="shared" si="956"/>
        <v>0</v>
      </c>
      <c r="R679" s="283">
        <f t="shared" si="957"/>
        <v>0</v>
      </c>
      <c r="S679" s="585"/>
      <c r="T679" s="40" t="b">
        <f t="shared" si="961"/>
        <v>1</v>
      </c>
      <c r="CJ679" s="559" t="b">
        <f t="shared" si="945"/>
        <v>1</v>
      </c>
      <c r="CT679" s="560">
        <f t="shared" si="946"/>
        <v>0</v>
      </c>
      <c r="CU679" s="559" t="b">
        <f t="shared" si="947"/>
        <v>1</v>
      </c>
    </row>
    <row r="680" spans="1:99" s="516" customFormat="1" ht="46.5" x14ac:dyDescent="0.25">
      <c r="A680" s="201" t="s">
        <v>164</v>
      </c>
      <c r="B680" s="561" t="s">
        <v>85</v>
      </c>
      <c r="C680" s="277" t="s">
        <v>17</v>
      </c>
      <c r="D680" s="294"/>
      <c r="E680" s="294"/>
      <c r="F680" s="294"/>
      <c r="G680" s="294">
        <f>SUM(G681:G685)</f>
        <v>665</v>
      </c>
      <c r="H680" s="294">
        <f>SUM(H681:H685)</f>
        <v>665</v>
      </c>
      <c r="I680" s="294">
        <f>SUM(I681:I685)</f>
        <v>0</v>
      </c>
      <c r="J680" s="140">
        <f>I680/H680</f>
        <v>0</v>
      </c>
      <c r="K680" s="294">
        <f>SUM(K681:K685)</f>
        <v>0</v>
      </c>
      <c r="L680" s="140">
        <f>K680/H680</f>
        <v>0</v>
      </c>
      <c r="M680" s="140" t="e">
        <f>K680/I680</f>
        <v>#DIV/0!</v>
      </c>
      <c r="N680" s="294">
        <f>SUM(N681:N685)</f>
        <v>665</v>
      </c>
      <c r="O680" s="294">
        <f t="shared" si="954"/>
        <v>0</v>
      </c>
      <c r="P680" s="152">
        <f t="shared" ref="P680:P709" si="962">N680/H680</f>
        <v>1</v>
      </c>
      <c r="Q680" s="294">
        <f t="shared" si="956"/>
        <v>665</v>
      </c>
      <c r="R680" s="294">
        <f t="shared" si="957"/>
        <v>0</v>
      </c>
      <c r="S680" s="583" t="s">
        <v>375</v>
      </c>
      <c r="T680" s="40" t="b">
        <f t="shared" si="961"/>
        <v>1</v>
      </c>
      <c r="CJ680" s="40" t="b">
        <f t="shared" si="945"/>
        <v>1</v>
      </c>
      <c r="CT680" s="185">
        <f t="shared" si="946"/>
        <v>665</v>
      </c>
      <c r="CU680" s="40" t="b">
        <f t="shared" si="947"/>
        <v>1</v>
      </c>
    </row>
    <row r="681" spans="1:99" s="250" customFormat="1" x14ac:dyDescent="0.25">
      <c r="A681" s="201"/>
      <c r="B681" s="475" t="s">
        <v>84</v>
      </c>
      <c r="C681" s="475"/>
      <c r="D681" s="470"/>
      <c r="E681" s="470"/>
      <c r="F681" s="470"/>
      <c r="G681" s="530"/>
      <c r="H681" s="530"/>
      <c r="I681" s="293"/>
      <c r="J681" s="132" t="e">
        <f t="shared" ref="J681:J683" si="963">I681/H681</f>
        <v>#DIV/0!</v>
      </c>
      <c r="K681" s="293"/>
      <c r="L681" s="124" t="e">
        <f t="shared" ref="L681:L683" si="964">K681/H681</f>
        <v>#DIV/0!</v>
      </c>
      <c r="M681" s="132" t="e">
        <f t="shared" ref="M681:M683" si="965">K681/I681</f>
        <v>#DIV/0!</v>
      </c>
      <c r="N681" s="470">
        <f>H681</f>
        <v>0</v>
      </c>
      <c r="O681" s="293">
        <f t="shared" si="954"/>
        <v>0</v>
      </c>
      <c r="P681" s="157" t="e">
        <f t="shared" si="962"/>
        <v>#DIV/0!</v>
      </c>
      <c r="Q681" s="530">
        <f t="shared" si="956"/>
        <v>0</v>
      </c>
      <c r="R681" s="530">
        <f t="shared" si="957"/>
        <v>0</v>
      </c>
      <c r="S681" s="587"/>
      <c r="T681" s="40" t="b">
        <f t="shared" si="961"/>
        <v>1</v>
      </c>
      <c r="CJ681" s="40" t="b">
        <f t="shared" si="945"/>
        <v>1</v>
      </c>
      <c r="CT681" s="185">
        <f t="shared" si="946"/>
        <v>0</v>
      </c>
      <c r="CU681" s="40" t="b">
        <f t="shared" si="947"/>
        <v>1</v>
      </c>
    </row>
    <row r="682" spans="1:99" s="250" customFormat="1" x14ac:dyDescent="0.25">
      <c r="A682" s="201"/>
      <c r="B682" s="452" t="s">
        <v>8</v>
      </c>
      <c r="C682" s="452"/>
      <c r="D682" s="471"/>
      <c r="E682" s="471"/>
      <c r="F682" s="471"/>
      <c r="G682" s="287"/>
      <c r="H682" s="287"/>
      <c r="I682" s="287"/>
      <c r="J682" s="132" t="e">
        <f t="shared" si="963"/>
        <v>#DIV/0!</v>
      </c>
      <c r="K682" s="287"/>
      <c r="L682" s="124" t="e">
        <f t="shared" si="964"/>
        <v>#DIV/0!</v>
      </c>
      <c r="M682" s="132" t="e">
        <f t="shared" si="965"/>
        <v>#DIV/0!</v>
      </c>
      <c r="N682" s="471">
        <f>H682</f>
        <v>0</v>
      </c>
      <c r="O682" s="287">
        <f t="shared" si="954"/>
        <v>0</v>
      </c>
      <c r="P682" s="157" t="e">
        <f t="shared" si="962"/>
        <v>#DIV/0!</v>
      </c>
      <c r="Q682" s="287">
        <f t="shared" si="956"/>
        <v>0</v>
      </c>
      <c r="R682" s="287">
        <f t="shared" si="957"/>
        <v>0</v>
      </c>
      <c r="S682" s="587"/>
      <c r="T682" s="40" t="b">
        <f t="shared" si="961"/>
        <v>1</v>
      </c>
      <c r="CJ682" s="40" t="b">
        <f t="shared" si="945"/>
        <v>1</v>
      </c>
      <c r="CT682" s="185">
        <f t="shared" si="946"/>
        <v>0</v>
      </c>
      <c r="CU682" s="40" t="b">
        <f t="shared" si="947"/>
        <v>1</v>
      </c>
    </row>
    <row r="683" spans="1:99" s="250" customFormat="1" x14ac:dyDescent="0.25">
      <c r="A683" s="201"/>
      <c r="B683" s="452" t="s">
        <v>19</v>
      </c>
      <c r="C683" s="452"/>
      <c r="D683" s="471"/>
      <c r="E683" s="471"/>
      <c r="F683" s="471"/>
      <c r="G683" s="287">
        <v>665</v>
      </c>
      <c r="H683" s="287">
        <v>665</v>
      </c>
      <c r="I683" s="471"/>
      <c r="J683" s="132">
        <f t="shared" si="963"/>
        <v>0</v>
      </c>
      <c r="K683" s="471"/>
      <c r="L683" s="124">
        <f t="shared" si="964"/>
        <v>0</v>
      </c>
      <c r="M683" s="132" t="e">
        <f t="shared" si="965"/>
        <v>#DIV/0!</v>
      </c>
      <c r="N683" s="471">
        <f>H683</f>
        <v>665</v>
      </c>
      <c r="O683" s="471">
        <f t="shared" si="954"/>
        <v>0</v>
      </c>
      <c r="P683" s="125">
        <f t="shared" si="962"/>
        <v>1</v>
      </c>
      <c r="Q683" s="287">
        <f t="shared" si="956"/>
        <v>665</v>
      </c>
      <c r="R683" s="287">
        <f t="shared" si="957"/>
        <v>0</v>
      </c>
      <c r="S683" s="587"/>
      <c r="T683" s="40" t="b">
        <f t="shared" si="961"/>
        <v>1</v>
      </c>
      <c r="CJ683" s="40" t="b">
        <f t="shared" si="945"/>
        <v>1</v>
      </c>
      <c r="CT683" s="185">
        <f t="shared" si="946"/>
        <v>665</v>
      </c>
      <c r="CU683" s="40" t="b">
        <f t="shared" si="947"/>
        <v>1</v>
      </c>
    </row>
    <row r="684" spans="1:99" s="250" customFormat="1" x14ac:dyDescent="0.25">
      <c r="A684" s="201"/>
      <c r="B684" s="452" t="s">
        <v>22</v>
      </c>
      <c r="C684" s="452"/>
      <c r="D684" s="471"/>
      <c r="E684" s="471"/>
      <c r="F684" s="471"/>
      <c r="G684" s="551"/>
      <c r="H684" s="551"/>
      <c r="I684" s="471"/>
      <c r="J684" s="132"/>
      <c r="K684" s="471"/>
      <c r="L684" s="124"/>
      <c r="M684" s="132"/>
      <c r="N684" s="471">
        <f>H684</f>
        <v>0</v>
      </c>
      <c r="O684" s="471">
        <f t="shared" si="954"/>
        <v>0</v>
      </c>
      <c r="P684" s="157" t="e">
        <f t="shared" si="962"/>
        <v>#DIV/0!</v>
      </c>
      <c r="Q684" s="551">
        <f t="shared" si="956"/>
        <v>0</v>
      </c>
      <c r="R684" s="551">
        <f t="shared" si="957"/>
        <v>0</v>
      </c>
      <c r="S684" s="587"/>
      <c r="T684" s="40" t="b">
        <f t="shared" si="961"/>
        <v>1</v>
      </c>
      <c r="CJ684" s="40" t="b">
        <f t="shared" si="945"/>
        <v>1</v>
      </c>
      <c r="CT684" s="185">
        <f t="shared" si="946"/>
        <v>0</v>
      </c>
      <c r="CU684" s="40" t="b">
        <f t="shared" si="947"/>
        <v>1</v>
      </c>
    </row>
    <row r="685" spans="1:99" s="250" customFormat="1" x14ac:dyDescent="0.25">
      <c r="A685" s="419"/>
      <c r="B685" s="452" t="s">
        <v>11</v>
      </c>
      <c r="C685" s="452"/>
      <c r="D685" s="471"/>
      <c r="E685" s="471"/>
      <c r="F685" s="471"/>
      <c r="G685" s="552"/>
      <c r="H685" s="552"/>
      <c r="I685" s="283"/>
      <c r="J685" s="132"/>
      <c r="K685" s="283"/>
      <c r="L685" s="124"/>
      <c r="M685" s="132"/>
      <c r="N685" s="471"/>
      <c r="O685" s="283">
        <f t="shared" si="954"/>
        <v>0</v>
      </c>
      <c r="P685" s="124" t="e">
        <f t="shared" si="962"/>
        <v>#DIV/0!</v>
      </c>
      <c r="Q685" s="552">
        <f t="shared" si="956"/>
        <v>0</v>
      </c>
      <c r="R685" s="552">
        <f t="shared" si="957"/>
        <v>0</v>
      </c>
      <c r="S685" s="588"/>
      <c r="T685" s="40" t="b">
        <f t="shared" si="961"/>
        <v>1</v>
      </c>
      <c r="CJ685" s="40" t="b">
        <f t="shared" si="945"/>
        <v>1</v>
      </c>
      <c r="CT685" s="185">
        <f t="shared" si="946"/>
        <v>0</v>
      </c>
      <c r="CU685" s="40" t="b">
        <f t="shared" si="947"/>
        <v>1</v>
      </c>
    </row>
    <row r="686" spans="1:99" s="43" customFormat="1" ht="46.5" x14ac:dyDescent="0.25">
      <c r="A686" s="203" t="s">
        <v>165</v>
      </c>
      <c r="B686" s="554" t="s">
        <v>86</v>
      </c>
      <c r="C686" s="156" t="s">
        <v>17</v>
      </c>
      <c r="D686" s="287"/>
      <c r="E686" s="287"/>
      <c r="F686" s="287"/>
      <c r="G686" s="287">
        <f>SUM(G687:G691)</f>
        <v>285</v>
      </c>
      <c r="H686" s="287">
        <f>SUM(H687:H691)</f>
        <v>285</v>
      </c>
      <c r="I686" s="287">
        <f>SUM(I687:I691)</f>
        <v>0</v>
      </c>
      <c r="J686" s="124">
        <f>I686/H686</f>
        <v>0</v>
      </c>
      <c r="K686" s="287">
        <f>SUM(K687:K691)</f>
        <v>0</v>
      </c>
      <c r="L686" s="124">
        <f>K686/H686</f>
        <v>0</v>
      </c>
      <c r="M686" s="124" t="e">
        <f>K686/I686</f>
        <v>#DIV/0!</v>
      </c>
      <c r="N686" s="287">
        <f>SUM(N687:N691)</f>
        <v>285</v>
      </c>
      <c r="O686" s="287">
        <f t="shared" si="954"/>
        <v>0</v>
      </c>
      <c r="P686" s="153">
        <f t="shared" si="962"/>
        <v>1</v>
      </c>
      <c r="Q686" s="287">
        <f t="shared" si="956"/>
        <v>285</v>
      </c>
      <c r="R686" s="287">
        <f t="shared" si="957"/>
        <v>0</v>
      </c>
      <c r="S686" s="586" t="s">
        <v>376</v>
      </c>
      <c r="T686" s="40" t="b">
        <f t="shared" si="961"/>
        <v>1</v>
      </c>
      <c r="CJ686" s="40" t="b">
        <f t="shared" si="945"/>
        <v>1</v>
      </c>
      <c r="CT686" s="185">
        <f t="shared" si="946"/>
        <v>285</v>
      </c>
      <c r="CU686" s="40" t="b">
        <f t="shared" si="947"/>
        <v>1</v>
      </c>
    </row>
    <row r="687" spans="1:99" s="250" customFormat="1" x14ac:dyDescent="0.25">
      <c r="A687" s="201"/>
      <c r="B687" s="475" t="s">
        <v>84</v>
      </c>
      <c r="C687" s="475"/>
      <c r="D687" s="470"/>
      <c r="E687" s="470"/>
      <c r="F687" s="470"/>
      <c r="G687" s="530"/>
      <c r="H687" s="530"/>
      <c r="I687" s="293"/>
      <c r="J687" s="132" t="e">
        <f t="shared" ref="J687:J689" si="966">I687/H687</f>
        <v>#DIV/0!</v>
      </c>
      <c r="K687" s="293"/>
      <c r="L687" s="124" t="e">
        <f t="shared" ref="L687:L689" si="967">K687/H687</f>
        <v>#DIV/0!</v>
      </c>
      <c r="M687" s="132" t="e">
        <f t="shared" ref="M687:M689" si="968">K687/I687</f>
        <v>#DIV/0!</v>
      </c>
      <c r="N687" s="470"/>
      <c r="O687" s="293">
        <f t="shared" si="954"/>
        <v>0</v>
      </c>
      <c r="P687" s="157" t="e">
        <f t="shared" si="962"/>
        <v>#DIV/0!</v>
      </c>
      <c r="Q687" s="530">
        <f t="shared" si="956"/>
        <v>0</v>
      </c>
      <c r="R687" s="530">
        <f t="shared" si="957"/>
        <v>0</v>
      </c>
      <c r="S687" s="587"/>
      <c r="T687" s="40" t="b">
        <f t="shared" si="961"/>
        <v>1</v>
      </c>
      <c r="CJ687" s="40" t="b">
        <f t="shared" si="945"/>
        <v>1</v>
      </c>
      <c r="CT687" s="185">
        <f t="shared" si="946"/>
        <v>0</v>
      </c>
      <c r="CU687" s="40" t="b">
        <f t="shared" si="947"/>
        <v>1</v>
      </c>
    </row>
    <row r="688" spans="1:99" s="250" customFormat="1" x14ac:dyDescent="0.25">
      <c r="A688" s="201"/>
      <c r="B688" s="452" t="s">
        <v>8</v>
      </c>
      <c r="C688" s="452"/>
      <c r="D688" s="471"/>
      <c r="E688" s="471"/>
      <c r="F688" s="471"/>
      <c r="G688" s="287"/>
      <c r="H688" s="287"/>
      <c r="I688" s="287"/>
      <c r="J688" s="132" t="e">
        <f t="shared" si="966"/>
        <v>#DIV/0!</v>
      </c>
      <c r="K688" s="287"/>
      <c r="L688" s="124" t="e">
        <f t="shared" si="967"/>
        <v>#DIV/0!</v>
      </c>
      <c r="M688" s="132" t="e">
        <f t="shared" si="968"/>
        <v>#DIV/0!</v>
      </c>
      <c r="N688" s="471">
        <f>H688</f>
        <v>0</v>
      </c>
      <c r="O688" s="287">
        <f t="shared" si="954"/>
        <v>0</v>
      </c>
      <c r="P688" s="157" t="e">
        <f t="shared" si="962"/>
        <v>#DIV/0!</v>
      </c>
      <c r="Q688" s="287">
        <f t="shared" si="956"/>
        <v>0</v>
      </c>
      <c r="R688" s="287">
        <f t="shared" si="957"/>
        <v>0</v>
      </c>
      <c r="S688" s="587"/>
      <c r="T688" s="40" t="b">
        <f t="shared" si="961"/>
        <v>1</v>
      </c>
      <c r="CJ688" s="40" t="b">
        <f t="shared" si="945"/>
        <v>1</v>
      </c>
      <c r="CT688" s="185">
        <f t="shared" si="946"/>
        <v>0</v>
      </c>
      <c r="CU688" s="40" t="b">
        <f t="shared" si="947"/>
        <v>1</v>
      </c>
    </row>
    <row r="689" spans="1:99" s="250" customFormat="1" x14ac:dyDescent="0.25">
      <c r="A689" s="201"/>
      <c r="B689" s="452" t="s">
        <v>19</v>
      </c>
      <c r="C689" s="452"/>
      <c r="D689" s="471"/>
      <c r="E689" s="471"/>
      <c r="F689" s="471"/>
      <c r="G689" s="287">
        <v>285</v>
      </c>
      <c r="H689" s="287">
        <v>285</v>
      </c>
      <c r="I689" s="471"/>
      <c r="J689" s="132">
        <f t="shared" si="966"/>
        <v>0</v>
      </c>
      <c r="K689" s="471"/>
      <c r="L689" s="124">
        <f t="shared" si="967"/>
        <v>0</v>
      </c>
      <c r="M689" s="132" t="e">
        <f t="shared" si="968"/>
        <v>#DIV/0!</v>
      </c>
      <c r="N689" s="471">
        <f>H689</f>
        <v>285</v>
      </c>
      <c r="O689" s="471">
        <f t="shared" si="954"/>
        <v>0</v>
      </c>
      <c r="P689" s="125">
        <f t="shared" si="962"/>
        <v>1</v>
      </c>
      <c r="Q689" s="287">
        <f t="shared" si="956"/>
        <v>285</v>
      </c>
      <c r="R689" s="287">
        <f t="shared" si="957"/>
        <v>0</v>
      </c>
      <c r="S689" s="587"/>
      <c r="T689" s="40" t="b">
        <f t="shared" si="961"/>
        <v>1</v>
      </c>
      <c r="CJ689" s="40" t="b">
        <f t="shared" si="945"/>
        <v>1</v>
      </c>
      <c r="CT689" s="185">
        <f t="shared" si="946"/>
        <v>285</v>
      </c>
      <c r="CU689" s="40" t="b">
        <f t="shared" si="947"/>
        <v>1</v>
      </c>
    </row>
    <row r="690" spans="1:99" s="250" customFormat="1" x14ac:dyDescent="0.25">
      <c r="A690" s="201"/>
      <c r="B690" s="452" t="s">
        <v>22</v>
      </c>
      <c r="C690" s="452"/>
      <c r="D690" s="471"/>
      <c r="E690" s="471"/>
      <c r="F690" s="471"/>
      <c r="G690" s="287"/>
      <c r="H690" s="287"/>
      <c r="I690" s="471"/>
      <c r="J690" s="132" t="e">
        <f>I690/H690</f>
        <v>#DIV/0!</v>
      </c>
      <c r="K690" s="471"/>
      <c r="L690" s="124" t="e">
        <f>K690/H690</f>
        <v>#DIV/0!</v>
      </c>
      <c r="M690" s="132" t="e">
        <f>K690/I690</f>
        <v>#DIV/0!</v>
      </c>
      <c r="N690" s="471">
        <f>H690</f>
        <v>0</v>
      </c>
      <c r="O690" s="471">
        <f t="shared" si="954"/>
        <v>0</v>
      </c>
      <c r="P690" s="157" t="e">
        <f t="shared" si="962"/>
        <v>#DIV/0!</v>
      </c>
      <c r="Q690" s="287">
        <f t="shared" si="956"/>
        <v>0</v>
      </c>
      <c r="R690" s="287">
        <f t="shared" si="957"/>
        <v>0</v>
      </c>
      <c r="S690" s="587"/>
      <c r="T690" s="40" t="b">
        <f t="shared" si="961"/>
        <v>1</v>
      </c>
      <c r="CJ690" s="40" t="b">
        <f t="shared" si="945"/>
        <v>1</v>
      </c>
      <c r="CT690" s="185">
        <f t="shared" si="946"/>
        <v>0</v>
      </c>
      <c r="CU690" s="40" t="b">
        <f t="shared" si="947"/>
        <v>1</v>
      </c>
    </row>
    <row r="691" spans="1:99" s="250" customFormat="1" collapsed="1" x14ac:dyDescent="0.25">
      <c r="A691" s="419"/>
      <c r="B691" s="452" t="s">
        <v>11</v>
      </c>
      <c r="C691" s="452"/>
      <c r="D691" s="471"/>
      <c r="E691" s="471"/>
      <c r="F691" s="471"/>
      <c r="G691" s="552"/>
      <c r="H691" s="552"/>
      <c r="I691" s="283"/>
      <c r="J691" s="132"/>
      <c r="K691" s="283"/>
      <c r="L691" s="124"/>
      <c r="M691" s="132"/>
      <c r="N691" s="471"/>
      <c r="O691" s="283">
        <f t="shared" si="954"/>
        <v>0</v>
      </c>
      <c r="P691" s="124" t="e">
        <f t="shared" si="962"/>
        <v>#DIV/0!</v>
      </c>
      <c r="Q691" s="552">
        <f t="shared" si="956"/>
        <v>0</v>
      </c>
      <c r="R691" s="552">
        <f t="shared" si="957"/>
        <v>0</v>
      </c>
      <c r="S691" s="588"/>
      <c r="T691" s="40" t="b">
        <f t="shared" si="961"/>
        <v>1</v>
      </c>
      <c r="CJ691" s="40" t="b">
        <f t="shared" si="945"/>
        <v>1</v>
      </c>
      <c r="CT691" s="185">
        <f t="shared" si="946"/>
        <v>0</v>
      </c>
      <c r="CU691" s="40" t="b">
        <f t="shared" si="947"/>
        <v>1</v>
      </c>
    </row>
    <row r="692" spans="1:99" s="39" customFormat="1" ht="65.25" customHeight="1" x14ac:dyDescent="0.25">
      <c r="A692" s="203" t="s">
        <v>233</v>
      </c>
      <c r="B692" s="554" t="s">
        <v>87</v>
      </c>
      <c r="C692" s="156" t="s">
        <v>17</v>
      </c>
      <c r="D692" s="287"/>
      <c r="E692" s="287"/>
      <c r="F692" s="287"/>
      <c r="G692" s="287">
        <f>SUM(G693:G697)</f>
        <v>539.6</v>
      </c>
      <c r="H692" s="287">
        <f>SUM(H693:H697)</f>
        <v>539.6</v>
      </c>
      <c r="I692" s="287">
        <f>SUM(I693:I697)</f>
        <v>0</v>
      </c>
      <c r="J692" s="124">
        <f>I692/H692</f>
        <v>0</v>
      </c>
      <c r="K692" s="287">
        <f>SUM(K693:K697)</f>
        <v>0</v>
      </c>
      <c r="L692" s="124">
        <f>K692/H692</f>
        <v>0</v>
      </c>
      <c r="M692" s="124" t="e">
        <f>K692/I692</f>
        <v>#DIV/0!</v>
      </c>
      <c r="N692" s="287">
        <f>SUM(N693:N697)</f>
        <v>539.6</v>
      </c>
      <c r="O692" s="287">
        <f t="shared" si="954"/>
        <v>0</v>
      </c>
      <c r="P692" s="153">
        <f t="shared" si="962"/>
        <v>1</v>
      </c>
      <c r="Q692" s="287">
        <f t="shared" si="956"/>
        <v>539.6</v>
      </c>
      <c r="R692" s="287">
        <f t="shared" si="957"/>
        <v>0</v>
      </c>
      <c r="S692" s="583" t="s">
        <v>375</v>
      </c>
      <c r="T692" s="40" t="b">
        <f t="shared" si="961"/>
        <v>1</v>
      </c>
      <c r="CJ692" s="40" t="b">
        <f t="shared" si="945"/>
        <v>1</v>
      </c>
      <c r="CT692" s="185">
        <f t="shared" si="946"/>
        <v>539.6</v>
      </c>
      <c r="CU692" s="40" t="b">
        <f t="shared" si="947"/>
        <v>1</v>
      </c>
    </row>
    <row r="693" spans="1:99" s="250" customFormat="1" x14ac:dyDescent="0.25">
      <c r="A693" s="201"/>
      <c r="B693" s="475" t="s">
        <v>84</v>
      </c>
      <c r="C693" s="475"/>
      <c r="D693" s="470"/>
      <c r="E693" s="470"/>
      <c r="F693" s="470"/>
      <c r="G693" s="530"/>
      <c r="H693" s="530"/>
      <c r="I693" s="293"/>
      <c r="J693" s="132" t="e">
        <f t="shared" ref="J693:J695" si="969">I693/H693</f>
        <v>#DIV/0!</v>
      </c>
      <c r="K693" s="293"/>
      <c r="L693" s="124" t="e">
        <f t="shared" ref="L693:L695" si="970">K693/H693</f>
        <v>#DIV/0!</v>
      </c>
      <c r="M693" s="132" t="e">
        <f t="shared" ref="M693:M695" si="971">K693/I693</f>
        <v>#DIV/0!</v>
      </c>
      <c r="N693" s="470">
        <f>H693</f>
        <v>0</v>
      </c>
      <c r="O693" s="293">
        <f t="shared" si="954"/>
        <v>0</v>
      </c>
      <c r="P693" s="157" t="e">
        <f t="shared" si="962"/>
        <v>#DIV/0!</v>
      </c>
      <c r="Q693" s="530">
        <f t="shared" si="956"/>
        <v>0</v>
      </c>
      <c r="R693" s="530">
        <f t="shared" si="957"/>
        <v>0</v>
      </c>
      <c r="S693" s="587"/>
      <c r="T693" s="40" t="b">
        <f t="shared" si="961"/>
        <v>1</v>
      </c>
      <c r="CJ693" s="40" t="b">
        <f t="shared" si="945"/>
        <v>1</v>
      </c>
      <c r="CT693" s="185">
        <f t="shared" si="946"/>
        <v>0</v>
      </c>
      <c r="CU693" s="40" t="b">
        <f t="shared" si="947"/>
        <v>1</v>
      </c>
    </row>
    <row r="694" spans="1:99" s="250" customFormat="1" x14ac:dyDescent="0.25">
      <c r="A694" s="201"/>
      <c r="B694" s="452" t="s">
        <v>8</v>
      </c>
      <c r="C694" s="452"/>
      <c r="D694" s="471"/>
      <c r="E694" s="471"/>
      <c r="F694" s="471"/>
      <c r="G694" s="287"/>
      <c r="H694" s="287"/>
      <c r="I694" s="287"/>
      <c r="J694" s="132" t="e">
        <f t="shared" si="969"/>
        <v>#DIV/0!</v>
      </c>
      <c r="K694" s="287"/>
      <c r="L694" s="124" t="e">
        <f t="shared" si="970"/>
        <v>#DIV/0!</v>
      </c>
      <c r="M694" s="132" t="e">
        <f t="shared" si="971"/>
        <v>#DIV/0!</v>
      </c>
      <c r="N694" s="471">
        <f>H694</f>
        <v>0</v>
      </c>
      <c r="O694" s="287">
        <f t="shared" si="954"/>
        <v>0</v>
      </c>
      <c r="P694" s="157" t="e">
        <f t="shared" si="962"/>
        <v>#DIV/0!</v>
      </c>
      <c r="Q694" s="287">
        <f t="shared" si="956"/>
        <v>0</v>
      </c>
      <c r="R694" s="287">
        <f t="shared" si="957"/>
        <v>0</v>
      </c>
      <c r="S694" s="587"/>
      <c r="T694" s="40" t="b">
        <f t="shared" si="961"/>
        <v>1</v>
      </c>
      <c r="CJ694" s="40" t="b">
        <f t="shared" si="945"/>
        <v>1</v>
      </c>
      <c r="CT694" s="185">
        <f t="shared" si="946"/>
        <v>0</v>
      </c>
      <c r="CU694" s="40" t="b">
        <f t="shared" si="947"/>
        <v>1</v>
      </c>
    </row>
    <row r="695" spans="1:99" s="250" customFormat="1" x14ac:dyDescent="0.25">
      <c r="A695" s="201"/>
      <c r="B695" s="452" t="s">
        <v>19</v>
      </c>
      <c r="C695" s="452"/>
      <c r="D695" s="471"/>
      <c r="E695" s="471"/>
      <c r="F695" s="471"/>
      <c r="G695" s="287">
        <v>539.6</v>
      </c>
      <c r="H695" s="287">
        <v>539.6</v>
      </c>
      <c r="I695" s="471"/>
      <c r="J695" s="132">
        <f t="shared" si="969"/>
        <v>0</v>
      </c>
      <c r="K695" s="471"/>
      <c r="L695" s="124">
        <f t="shared" si="970"/>
        <v>0</v>
      </c>
      <c r="M695" s="132" t="e">
        <f t="shared" si="971"/>
        <v>#DIV/0!</v>
      </c>
      <c r="N695" s="471">
        <f>H695</f>
        <v>539.6</v>
      </c>
      <c r="O695" s="471">
        <f t="shared" si="954"/>
        <v>0</v>
      </c>
      <c r="P695" s="125">
        <f t="shared" si="962"/>
        <v>1</v>
      </c>
      <c r="Q695" s="287">
        <f t="shared" si="956"/>
        <v>539.6</v>
      </c>
      <c r="R695" s="287">
        <f t="shared" si="957"/>
        <v>0</v>
      </c>
      <c r="S695" s="587"/>
      <c r="T695" s="40" t="b">
        <f t="shared" si="961"/>
        <v>1</v>
      </c>
      <c r="CJ695" s="40" t="b">
        <f t="shared" si="945"/>
        <v>1</v>
      </c>
      <c r="CT695" s="185">
        <f t="shared" si="946"/>
        <v>539.6</v>
      </c>
      <c r="CU695" s="40" t="b">
        <f t="shared" si="947"/>
        <v>1</v>
      </c>
    </row>
    <row r="696" spans="1:99" s="250" customFormat="1" x14ac:dyDescent="0.25">
      <c r="A696" s="201"/>
      <c r="B696" s="452" t="s">
        <v>22</v>
      </c>
      <c r="C696" s="452"/>
      <c r="D696" s="471"/>
      <c r="E696" s="471"/>
      <c r="F696" s="471"/>
      <c r="G696" s="471"/>
      <c r="H696" s="471"/>
      <c r="I696" s="471"/>
      <c r="J696" s="204" t="e">
        <f>I696/H696</f>
        <v>#DIV/0!</v>
      </c>
      <c r="K696" s="471"/>
      <c r="L696" s="124" t="e">
        <f>K696/H696</f>
        <v>#DIV/0!</v>
      </c>
      <c r="M696" s="132" t="e">
        <f>K696/I696</f>
        <v>#DIV/0!</v>
      </c>
      <c r="N696" s="471">
        <f>H696</f>
        <v>0</v>
      </c>
      <c r="O696" s="471">
        <f t="shared" si="954"/>
        <v>0</v>
      </c>
      <c r="P696" s="157" t="e">
        <f t="shared" si="962"/>
        <v>#DIV/0!</v>
      </c>
      <c r="Q696" s="471">
        <f t="shared" si="956"/>
        <v>0</v>
      </c>
      <c r="R696" s="471">
        <f t="shared" si="957"/>
        <v>0</v>
      </c>
      <c r="S696" s="587"/>
      <c r="T696" s="40" t="b">
        <f t="shared" si="961"/>
        <v>1</v>
      </c>
      <c r="CJ696" s="40" t="b">
        <f t="shared" si="945"/>
        <v>1</v>
      </c>
      <c r="CT696" s="185">
        <f t="shared" si="946"/>
        <v>0</v>
      </c>
      <c r="CU696" s="40" t="b">
        <f t="shared" si="947"/>
        <v>1</v>
      </c>
    </row>
    <row r="697" spans="1:99" s="250" customFormat="1" x14ac:dyDescent="0.25">
      <c r="A697" s="419"/>
      <c r="B697" s="452" t="s">
        <v>11</v>
      </c>
      <c r="C697" s="452"/>
      <c r="D697" s="471"/>
      <c r="E697" s="471"/>
      <c r="F697" s="471"/>
      <c r="G697" s="283"/>
      <c r="H697" s="283"/>
      <c r="I697" s="283"/>
      <c r="J697" s="133"/>
      <c r="K697" s="283"/>
      <c r="L697" s="124"/>
      <c r="M697" s="132"/>
      <c r="N697" s="471"/>
      <c r="O697" s="283">
        <f t="shared" si="954"/>
        <v>0</v>
      </c>
      <c r="P697" s="124" t="e">
        <f t="shared" si="962"/>
        <v>#DIV/0!</v>
      </c>
      <c r="Q697" s="283">
        <f t="shared" si="956"/>
        <v>0</v>
      </c>
      <c r="R697" s="283">
        <f t="shared" si="957"/>
        <v>0</v>
      </c>
      <c r="S697" s="588"/>
      <c r="T697" s="40" t="b">
        <f t="shared" si="961"/>
        <v>1</v>
      </c>
      <c r="CJ697" s="40" t="b">
        <f t="shared" si="945"/>
        <v>1</v>
      </c>
      <c r="CT697" s="185">
        <f t="shared" si="946"/>
        <v>0</v>
      </c>
      <c r="CU697" s="40" t="b">
        <f t="shared" si="947"/>
        <v>1</v>
      </c>
    </row>
    <row r="698" spans="1:99" s="39" customFormat="1" ht="69.75" x14ac:dyDescent="0.25">
      <c r="A698" s="128" t="s">
        <v>166</v>
      </c>
      <c r="B698" s="545" t="s">
        <v>109</v>
      </c>
      <c r="C698" s="120" t="s">
        <v>2</v>
      </c>
      <c r="D698" s="288">
        <f t="shared" ref="D698:I698" si="972">SUM(D699:D703)</f>
        <v>0</v>
      </c>
      <c r="E698" s="288">
        <f t="shared" si="972"/>
        <v>0</v>
      </c>
      <c r="F698" s="288">
        <f t="shared" si="972"/>
        <v>0</v>
      </c>
      <c r="G698" s="288">
        <f t="shared" si="972"/>
        <v>1941</v>
      </c>
      <c r="H698" s="288">
        <f t="shared" si="972"/>
        <v>97550.3</v>
      </c>
      <c r="I698" s="288">
        <f t="shared" si="972"/>
        <v>27878.6</v>
      </c>
      <c r="J698" s="129">
        <f t="shared" ref="J698:J703" si="973">I698/H698</f>
        <v>0.28999999999999998</v>
      </c>
      <c r="K698" s="288">
        <f>SUM(K699:K703)</f>
        <v>0</v>
      </c>
      <c r="L698" s="121">
        <f t="shared" ref="L698:L703" si="974">K698/H698</f>
        <v>0</v>
      </c>
      <c r="M698" s="217">
        <f t="shared" ref="M698:M703" si="975">K698/I698</f>
        <v>0</v>
      </c>
      <c r="N698" s="288">
        <f t="shared" ref="N698:O698" si="976">SUM(N699:N703)</f>
        <v>97550.3</v>
      </c>
      <c r="O698" s="288">
        <f t="shared" si="976"/>
        <v>0</v>
      </c>
      <c r="P698" s="121">
        <f t="shared" si="962"/>
        <v>1</v>
      </c>
      <c r="Q698" s="288">
        <f t="shared" si="956"/>
        <v>97550.3</v>
      </c>
      <c r="R698" s="288">
        <f t="shared" si="957"/>
        <v>27878.6</v>
      </c>
      <c r="S698" s="660"/>
      <c r="T698" s="40" t="b">
        <f t="shared" si="961"/>
        <v>1</v>
      </c>
      <c r="CJ698" s="40" t="b">
        <f t="shared" si="945"/>
        <v>1</v>
      </c>
      <c r="CT698" s="185">
        <f t="shared" si="946"/>
        <v>97550.3</v>
      </c>
      <c r="CU698" s="40" t="b">
        <f t="shared" si="947"/>
        <v>1</v>
      </c>
    </row>
    <row r="699" spans="1:99" s="250" customFormat="1" x14ac:dyDescent="0.25">
      <c r="A699" s="173"/>
      <c r="B699" s="452" t="s">
        <v>10</v>
      </c>
      <c r="C699" s="452"/>
      <c r="D699" s="471"/>
      <c r="E699" s="471"/>
      <c r="F699" s="471"/>
      <c r="G699" s="471">
        <f t="shared" ref="G699:I703" si="977">G705+G711</f>
        <v>0</v>
      </c>
      <c r="H699" s="471">
        <f t="shared" si="977"/>
        <v>0</v>
      </c>
      <c r="I699" s="471">
        <f t="shared" si="977"/>
        <v>0</v>
      </c>
      <c r="J699" s="204" t="e">
        <f t="shared" si="973"/>
        <v>#DIV/0!</v>
      </c>
      <c r="K699" s="471">
        <f t="shared" ref="K699:K703" si="978">K705</f>
        <v>0</v>
      </c>
      <c r="L699" s="157" t="e">
        <f t="shared" si="974"/>
        <v>#DIV/0!</v>
      </c>
      <c r="M699" s="157" t="e">
        <f t="shared" si="975"/>
        <v>#DIV/0!</v>
      </c>
      <c r="N699" s="471">
        <f>N705+N711</f>
        <v>0</v>
      </c>
      <c r="O699" s="471">
        <f t="shared" ref="N699:O703" si="979">O705</f>
        <v>0</v>
      </c>
      <c r="P699" s="157" t="e">
        <f t="shared" si="962"/>
        <v>#DIV/0!</v>
      </c>
      <c r="Q699" s="471">
        <f t="shared" si="956"/>
        <v>0</v>
      </c>
      <c r="R699" s="471">
        <f t="shared" si="957"/>
        <v>0</v>
      </c>
      <c r="S699" s="587"/>
      <c r="T699" s="40" t="b">
        <f t="shared" si="961"/>
        <v>1</v>
      </c>
      <c r="CJ699" s="40" t="b">
        <f t="shared" si="945"/>
        <v>1</v>
      </c>
      <c r="CT699" s="185">
        <f t="shared" si="946"/>
        <v>0</v>
      </c>
      <c r="CU699" s="40" t="b">
        <f t="shared" si="947"/>
        <v>1</v>
      </c>
    </row>
    <row r="700" spans="1:99" s="250" customFormat="1" x14ac:dyDescent="0.25">
      <c r="A700" s="173"/>
      <c r="B700" s="452" t="s">
        <v>8</v>
      </c>
      <c r="C700" s="452"/>
      <c r="D700" s="471"/>
      <c r="E700" s="471"/>
      <c r="F700" s="471"/>
      <c r="G700" s="471">
        <f t="shared" si="977"/>
        <v>0</v>
      </c>
      <c r="H700" s="471">
        <f t="shared" si="977"/>
        <v>90828.800000000003</v>
      </c>
      <c r="I700" s="471">
        <f t="shared" si="977"/>
        <v>27878.6</v>
      </c>
      <c r="J700" s="172">
        <f t="shared" si="973"/>
        <v>0.31</v>
      </c>
      <c r="K700" s="471">
        <f t="shared" si="978"/>
        <v>0</v>
      </c>
      <c r="L700" s="157">
        <f t="shared" si="974"/>
        <v>0</v>
      </c>
      <c r="M700" s="157">
        <f t="shared" si="975"/>
        <v>0</v>
      </c>
      <c r="N700" s="471">
        <f>N706+N712</f>
        <v>90828.800000000003</v>
      </c>
      <c r="O700" s="471">
        <f t="shared" si="979"/>
        <v>0</v>
      </c>
      <c r="P700" s="153">
        <f>N700/H700</f>
        <v>1</v>
      </c>
      <c r="Q700" s="471">
        <f t="shared" si="956"/>
        <v>90828.800000000003</v>
      </c>
      <c r="R700" s="471">
        <f t="shared" si="957"/>
        <v>27878.6</v>
      </c>
      <c r="S700" s="587"/>
      <c r="T700" s="40" t="b">
        <f t="shared" si="961"/>
        <v>1</v>
      </c>
      <c r="CJ700" s="40" t="b">
        <f t="shared" si="945"/>
        <v>1</v>
      </c>
      <c r="CT700" s="185">
        <f t="shared" si="946"/>
        <v>90828.800000000003</v>
      </c>
      <c r="CU700" s="40" t="b">
        <f t="shared" si="947"/>
        <v>1</v>
      </c>
    </row>
    <row r="701" spans="1:99" s="250" customFormat="1" x14ac:dyDescent="0.25">
      <c r="A701" s="173"/>
      <c r="B701" s="452" t="s">
        <v>19</v>
      </c>
      <c r="C701" s="452"/>
      <c r="D701" s="471"/>
      <c r="E701" s="471"/>
      <c r="F701" s="471"/>
      <c r="G701" s="471">
        <f t="shared" si="977"/>
        <v>0</v>
      </c>
      <c r="H701" s="471">
        <f t="shared" si="977"/>
        <v>4780.5</v>
      </c>
      <c r="I701" s="471">
        <f t="shared" si="977"/>
        <v>0</v>
      </c>
      <c r="J701" s="204">
        <f t="shared" si="973"/>
        <v>0</v>
      </c>
      <c r="K701" s="471">
        <f t="shared" si="978"/>
        <v>0</v>
      </c>
      <c r="L701" s="562">
        <f t="shared" si="974"/>
        <v>0</v>
      </c>
      <c r="M701" s="157" t="e">
        <f t="shared" si="975"/>
        <v>#DIV/0!</v>
      </c>
      <c r="N701" s="471">
        <f>N707+N713</f>
        <v>4780.5</v>
      </c>
      <c r="O701" s="471">
        <f t="shared" si="979"/>
        <v>0</v>
      </c>
      <c r="P701" s="153">
        <f>N701/H701</f>
        <v>1</v>
      </c>
      <c r="Q701" s="471">
        <f t="shared" si="956"/>
        <v>4780.5</v>
      </c>
      <c r="R701" s="471">
        <f t="shared" si="957"/>
        <v>0</v>
      </c>
      <c r="S701" s="587"/>
      <c r="T701" s="40" t="b">
        <f t="shared" si="961"/>
        <v>1</v>
      </c>
      <c r="CJ701" s="40" t="b">
        <f t="shared" si="945"/>
        <v>1</v>
      </c>
      <c r="CT701" s="185">
        <f t="shared" si="946"/>
        <v>4780.5</v>
      </c>
      <c r="CU701" s="40" t="b">
        <f t="shared" si="947"/>
        <v>1</v>
      </c>
    </row>
    <row r="702" spans="1:99" s="250" customFormat="1" x14ac:dyDescent="0.25">
      <c r="A702" s="173"/>
      <c r="B702" s="452" t="s">
        <v>22</v>
      </c>
      <c r="C702" s="452"/>
      <c r="D702" s="471"/>
      <c r="E702" s="471"/>
      <c r="F702" s="471"/>
      <c r="G702" s="471">
        <f t="shared" si="977"/>
        <v>1941</v>
      </c>
      <c r="H702" s="471">
        <f t="shared" si="977"/>
        <v>1941</v>
      </c>
      <c r="I702" s="471">
        <f t="shared" si="977"/>
        <v>0</v>
      </c>
      <c r="J702" s="204">
        <f t="shared" si="973"/>
        <v>0</v>
      </c>
      <c r="K702" s="471">
        <f t="shared" si="978"/>
        <v>0</v>
      </c>
      <c r="L702" s="157">
        <f t="shared" si="974"/>
        <v>0</v>
      </c>
      <c r="M702" s="157" t="e">
        <f t="shared" si="975"/>
        <v>#DIV/0!</v>
      </c>
      <c r="N702" s="471">
        <f>N708+N714</f>
        <v>1941</v>
      </c>
      <c r="O702" s="471">
        <f t="shared" si="979"/>
        <v>0</v>
      </c>
      <c r="P702" s="153">
        <f t="shared" si="962"/>
        <v>1</v>
      </c>
      <c r="Q702" s="471">
        <f t="shared" si="956"/>
        <v>1941</v>
      </c>
      <c r="R702" s="471">
        <f t="shared" si="957"/>
        <v>0</v>
      </c>
      <c r="S702" s="587"/>
      <c r="T702" s="40" t="b">
        <f t="shared" si="961"/>
        <v>1</v>
      </c>
      <c r="CJ702" s="40" t="b">
        <f t="shared" si="945"/>
        <v>1</v>
      </c>
      <c r="CT702" s="185">
        <f t="shared" si="946"/>
        <v>1941</v>
      </c>
      <c r="CU702" s="40" t="b">
        <f t="shared" si="947"/>
        <v>1</v>
      </c>
    </row>
    <row r="703" spans="1:99" s="250" customFormat="1" x14ac:dyDescent="0.25">
      <c r="A703" s="175"/>
      <c r="B703" s="452" t="s">
        <v>11</v>
      </c>
      <c r="C703" s="452"/>
      <c r="D703" s="471"/>
      <c r="E703" s="471"/>
      <c r="F703" s="471"/>
      <c r="G703" s="471">
        <f t="shared" si="977"/>
        <v>0</v>
      </c>
      <c r="H703" s="471">
        <f t="shared" si="977"/>
        <v>0</v>
      </c>
      <c r="I703" s="471">
        <f t="shared" si="977"/>
        <v>0</v>
      </c>
      <c r="J703" s="204" t="e">
        <f t="shared" si="973"/>
        <v>#DIV/0!</v>
      </c>
      <c r="K703" s="471">
        <f t="shared" si="978"/>
        <v>0</v>
      </c>
      <c r="L703" s="157" t="e">
        <f t="shared" si="974"/>
        <v>#DIV/0!</v>
      </c>
      <c r="M703" s="157" t="e">
        <f t="shared" si="975"/>
        <v>#DIV/0!</v>
      </c>
      <c r="N703" s="471">
        <f t="shared" si="979"/>
        <v>0</v>
      </c>
      <c r="O703" s="471">
        <f t="shared" si="979"/>
        <v>0</v>
      </c>
      <c r="P703" s="157" t="e">
        <f t="shared" si="962"/>
        <v>#DIV/0!</v>
      </c>
      <c r="Q703" s="471">
        <f t="shared" si="956"/>
        <v>0</v>
      </c>
      <c r="R703" s="471">
        <f t="shared" si="957"/>
        <v>0</v>
      </c>
      <c r="S703" s="588"/>
      <c r="T703" s="40" t="b">
        <f t="shared" si="961"/>
        <v>1</v>
      </c>
      <c r="CJ703" s="40" t="b">
        <f t="shared" si="945"/>
        <v>1</v>
      </c>
      <c r="CT703" s="185">
        <f t="shared" si="946"/>
        <v>0</v>
      </c>
      <c r="CU703" s="40" t="b">
        <f t="shared" si="947"/>
        <v>1</v>
      </c>
    </row>
    <row r="704" spans="1:99" s="44" customFormat="1" ht="90.75" customHeight="1" x14ac:dyDescent="0.25">
      <c r="A704" s="135" t="s">
        <v>167</v>
      </c>
      <c r="B704" s="547" t="s">
        <v>444</v>
      </c>
      <c r="C704" s="144" t="s">
        <v>17</v>
      </c>
      <c r="D704" s="286"/>
      <c r="E704" s="286"/>
      <c r="F704" s="286"/>
      <c r="G704" s="286">
        <f>SUM(G705:G709)</f>
        <v>1941</v>
      </c>
      <c r="H704" s="286">
        <f>SUM(H705:H709)</f>
        <v>1941</v>
      </c>
      <c r="I704" s="286">
        <f>SUM(I705:I709)</f>
        <v>0</v>
      </c>
      <c r="J704" s="123">
        <f>I704/H704</f>
        <v>0</v>
      </c>
      <c r="K704" s="286">
        <f>SUM(K705:K709)</f>
        <v>0</v>
      </c>
      <c r="L704" s="123">
        <f>K704/H704</f>
        <v>0</v>
      </c>
      <c r="M704" s="177" t="e">
        <f>K704/I704</f>
        <v>#DIV/0!</v>
      </c>
      <c r="N704" s="286">
        <f>SUM(N705:N709)</f>
        <v>1941</v>
      </c>
      <c r="O704" s="286">
        <f t="shared" si="954"/>
        <v>0</v>
      </c>
      <c r="P704" s="123">
        <f t="shared" si="962"/>
        <v>1</v>
      </c>
      <c r="Q704" s="286">
        <f t="shared" si="956"/>
        <v>1941</v>
      </c>
      <c r="R704" s="286">
        <f t="shared" si="957"/>
        <v>0</v>
      </c>
      <c r="S704" s="586" t="s">
        <v>259</v>
      </c>
      <c r="T704" s="40" t="b">
        <f t="shared" si="961"/>
        <v>1</v>
      </c>
      <c r="CJ704" s="40" t="b">
        <f t="shared" si="945"/>
        <v>1</v>
      </c>
      <c r="CT704" s="185">
        <f t="shared" si="946"/>
        <v>1941</v>
      </c>
      <c r="CU704" s="40" t="b">
        <f t="shared" si="947"/>
        <v>1</v>
      </c>
    </row>
    <row r="705" spans="1:99" s="250" customFormat="1" x14ac:dyDescent="0.25">
      <c r="A705" s="563"/>
      <c r="B705" s="475" t="s">
        <v>84</v>
      </c>
      <c r="C705" s="475"/>
      <c r="D705" s="470"/>
      <c r="E705" s="470"/>
      <c r="F705" s="470"/>
      <c r="G705" s="470"/>
      <c r="H705" s="293"/>
      <c r="I705" s="293"/>
      <c r="J705" s="204" t="e">
        <f t="shared" ref="J705:J708" si="980">I705/H705</f>
        <v>#DIV/0!</v>
      </c>
      <c r="K705" s="218"/>
      <c r="L705" s="157" t="e">
        <f t="shared" ref="L705:L708" si="981">K705/H705</f>
        <v>#DIV/0!</v>
      </c>
      <c r="M705" s="204" t="e">
        <f t="shared" ref="M705" si="982">K705/I705</f>
        <v>#DIV/0!</v>
      </c>
      <c r="N705" s="294"/>
      <c r="O705" s="564">
        <f t="shared" si="954"/>
        <v>0</v>
      </c>
      <c r="P705" s="157" t="e">
        <f t="shared" si="962"/>
        <v>#DIV/0!</v>
      </c>
      <c r="Q705" s="470">
        <f t="shared" si="956"/>
        <v>0</v>
      </c>
      <c r="R705" s="293">
        <f t="shared" si="957"/>
        <v>0</v>
      </c>
      <c r="S705" s="587"/>
      <c r="T705" s="40" t="b">
        <f t="shared" si="961"/>
        <v>1</v>
      </c>
      <c r="CJ705" s="40" t="b">
        <f t="shared" si="945"/>
        <v>1</v>
      </c>
      <c r="CT705" s="185">
        <f t="shared" si="946"/>
        <v>0</v>
      </c>
      <c r="CU705" s="40" t="b">
        <f t="shared" si="947"/>
        <v>1</v>
      </c>
    </row>
    <row r="706" spans="1:99" s="250" customFormat="1" x14ac:dyDescent="0.25">
      <c r="A706" s="563"/>
      <c r="B706" s="452" t="s">
        <v>8</v>
      </c>
      <c r="C706" s="452"/>
      <c r="D706" s="471"/>
      <c r="E706" s="471"/>
      <c r="F706" s="471"/>
      <c r="G706" s="287"/>
      <c r="H706" s="287"/>
      <c r="I706" s="287"/>
      <c r="J706" s="204" t="e">
        <f t="shared" si="980"/>
        <v>#DIV/0!</v>
      </c>
      <c r="K706" s="287"/>
      <c r="L706" s="157" t="e">
        <f t="shared" si="981"/>
        <v>#DIV/0!</v>
      </c>
      <c r="M706" s="204" t="e">
        <f>K706/I706</f>
        <v>#DIV/0!</v>
      </c>
      <c r="N706" s="287"/>
      <c r="O706" s="287">
        <f t="shared" si="954"/>
        <v>0</v>
      </c>
      <c r="P706" s="157" t="e">
        <f t="shared" si="962"/>
        <v>#DIV/0!</v>
      </c>
      <c r="Q706" s="287">
        <f t="shared" si="956"/>
        <v>0</v>
      </c>
      <c r="R706" s="287">
        <f t="shared" si="957"/>
        <v>0</v>
      </c>
      <c r="S706" s="587"/>
      <c r="T706" s="40" t="b">
        <f t="shared" si="961"/>
        <v>1</v>
      </c>
      <c r="CJ706" s="40" t="b">
        <f t="shared" si="945"/>
        <v>1</v>
      </c>
      <c r="CT706" s="185">
        <f t="shared" si="946"/>
        <v>0</v>
      </c>
      <c r="CU706" s="40" t="b">
        <f t="shared" si="947"/>
        <v>1</v>
      </c>
    </row>
    <row r="707" spans="1:99" s="250" customFormat="1" x14ac:dyDescent="0.25">
      <c r="A707" s="563"/>
      <c r="B707" s="475" t="s">
        <v>19</v>
      </c>
      <c r="C707" s="475"/>
      <c r="D707" s="470"/>
      <c r="E707" s="470"/>
      <c r="F707" s="470"/>
      <c r="G707" s="470"/>
      <c r="H707" s="470"/>
      <c r="I707" s="470"/>
      <c r="J707" s="484" t="e">
        <f t="shared" si="980"/>
        <v>#DIV/0!</v>
      </c>
      <c r="K707" s="470"/>
      <c r="L707" s="140" t="e">
        <f t="shared" si="981"/>
        <v>#DIV/0!</v>
      </c>
      <c r="M707" s="406" t="e">
        <f t="shared" ref="M707:M708" si="983">K707/I707</f>
        <v>#DIV/0!</v>
      </c>
      <c r="N707" s="470">
        <f>H707</f>
        <v>0</v>
      </c>
      <c r="O707" s="470">
        <f t="shared" si="954"/>
        <v>0</v>
      </c>
      <c r="P707" s="140" t="e">
        <f t="shared" si="962"/>
        <v>#DIV/0!</v>
      </c>
      <c r="Q707" s="470">
        <f t="shared" si="956"/>
        <v>0</v>
      </c>
      <c r="R707" s="470">
        <f t="shared" si="957"/>
        <v>0</v>
      </c>
      <c r="S707" s="587"/>
      <c r="T707" s="40" t="b">
        <f t="shared" si="961"/>
        <v>1</v>
      </c>
      <c r="CJ707" s="40" t="b">
        <f t="shared" si="945"/>
        <v>1</v>
      </c>
      <c r="CT707" s="185">
        <f t="shared" si="946"/>
        <v>0</v>
      </c>
      <c r="CU707" s="40" t="b">
        <f t="shared" si="947"/>
        <v>1</v>
      </c>
    </row>
    <row r="708" spans="1:99" s="250" customFormat="1" x14ac:dyDescent="0.25">
      <c r="A708" s="563"/>
      <c r="B708" s="452" t="s">
        <v>22</v>
      </c>
      <c r="C708" s="452"/>
      <c r="D708" s="471"/>
      <c r="E708" s="471"/>
      <c r="F708" s="471"/>
      <c r="G708" s="470">
        <v>1941</v>
      </c>
      <c r="H708" s="470">
        <v>1941</v>
      </c>
      <c r="I708" s="490"/>
      <c r="J708" s="132">
        <f t="shared" si="980"/>
        <v>0</v>
      </c>
      <c r="K708" s="490"/>
      <c r="L708" s="124">
        <f t="shared" si="981"/>
        <v>0</v>
      </c>
      <c r="M708" s="132" t="e">
        <f t="shared" si="983"/>
        <v>#DIV/0!</v>
      </c>
      <c r="N708" s="470">
        <f>H708</f>
        <v>1941</v>
      </c>
      <c r="O708" s="490">
        <f t="shared" si="954"/>
        <v>0</v>
      </c>
      <c r="P708" s="198">
        <f t="shared" si="962"/>
        <v>1</v>
      </c>
      <c r="Q708" s="471">
        <f t="shared" si="956"/>
        <v>1941</v>
      </c>
      <c r="R708" s="471">
        <f t="shared" si="957"/>
        <v>0</v>
      </c>
      <c r="S708" s="587"/>
      <c r="T708" s="40" t="b">
        <f t="shared" si="961"/>
        <v>1</v>
      </c>
      <c r="CJ708" s="40" t="b">
        <f t="shared" si="945"/>
        <v>1</v>
      </c>
      <c r="CT708" s="185">
        <f t="shared" si="946"/>
        <v>1941</v>
      </c>
      <c r="CU708" s="40" t="b">
        <f t="shared" si="947"/>
        <v>1</v>
      </c>
    </row>
    <row r="709" spans="1:99" s="250" customFormat="1" x14ac:dyDescent="0.25">
      <c r="A709" s="565"/>
      <c r="B709" s="452" t="s">
        <v>11</v>
      </c>
      <c r="C709" s="452"/>
      <c r="D709" s="471"/>
      <c r="E709" s="471"/>
      <c r="F709" s="471"/>
      <c r="G709" s="471"/>
      <c r="H709" s="283"/>
      <c r="I709" s="283"/>
      <c r="J709" s="133"/>
      <c r="K709" s="471"/>
      <c r="L709" s="125"/>
      <c r="M709" s="133"/>
      <c r="N709" s="471"/>
      <c r="O709" s="283">
        <f t="shared" si="954"/>
        <v>0</v>
      </c>
      <c r="P709" s="124" t="e">
        <f t="shared" si="962"/>
        <v>#DIV/0!</v>
      </c>
      <c r="Q709" s="471">
        <f t="shared" si="956"/>
        <v>0</v>
      </c>
      <c r="R709" s="283">
        <f t="shared" si="957"/>
        <v>0</v>
      </c>
      <c r="S709" s="588"/>
      <c r="T709" s="40" t="b">
        <f t="shared" si="961"/>
        <v>1</v>
      </c>
      <c r="CJ709" s="40" t="b">
        <f t="shared" si="945"/>
        <v>1</v>
      </c>
      <c r="CT709" s="185">
        <f t="shared" si="946"/>
        <v>0</v>
      </c>
      <c r="CU709" s="40" t="b">
        <f t="shared" si="947"/>
        <v>1</v>
      </c>
    </row>
    <row r="710" spans="1:99" s="250" customFormat="1" ht="121.5" customHeight="1" x14ac:dyDescent="0.25">
      <c r="A710" s="136" t="s">
        <v>374</v>
      </c>
      <c r="B710" s="547" t="s">
        <v>373</v>
      </c>
      <c r="C710" s="144" t="s">
        <v>17</v>
      </c>
      <c r="D710" s="296"/>
      <c r="E710" s="296"/>
      <c r="F710" s="296"/>
      <c r="G710" s="296">
        <f>SUM(G711:G715)</f>
        <v>0</v>
      </c>
      <c r="H710" s="296">
        <f>SUM(H711:H715)</f>
        <v>95609.3</v>
      </c>
      <c r="I710" s="296">
        <f>SUM(I711:I715)</f>
        <v>27878.6</v>
      </c>
      <c r="J710" s="155">
        <f>I710/H710</f>
        <v>0.28999999999999998</v>
      </c>
      <c r="K710" s="296">
        <f>SUM(K711:K715)</f>
        <v>0</v>
      </c>
      <c r="L710" s="155">
        <f>K710/H710</f>
        <v>0</v>
      </c>
      <c r="M710" s="363">
        <f>K710/I710</f>
        <v>0</v>
      </c>
      <c r="N710" s="296">
        <f>SUM(N711:N715)</f>
        <v>95609.3</v>
      </c>
      <c r="O710" s="296">
        <f t="shared" ref="O710:O715" si="984">H710-N710</f>
        <v>0</v>
      </c>
      <c r="P710" s="155">
        <f t="shared" ref="P710:P715" si="985">N710/H710</f>
        <v>1</v>
      </c>
      <c r="Q710" s="296">
        <f t="shared" ref="Q710:Q715" si="986">H710-K710</f>
        <v>95609.3</v>
      </c>
      <c r="R710" s="296">
        <f t="shared" ref="R710:R715" si="987">I710-K710</f>
        <v>27878.6</v>
      </c>
      <c r="S710" s="586" t="s">
        <v>468</v>
      </c>
      <c r="T710" s="40" t="b">
        <f t="shared" si="961"/>
        <v>0</v>
      </c>
      <c r="CJ710" s="40"/>
      <c r="CT710" s="185"/>
      <c r="CU710" s="40"/>
    </row>
    <row r="711" spans="1:99" s="250" customFormat="1" x14ac:dyDescent="0.25">
      <c r="A711" s="563"/>
      <c r="B711" s="277" t="s">
        <v>84</v>
      </c>
      <c r="C711" s="475"/>
      <c r="D711" s="470"/>
      <c r="E711" s="470"/>
      <c r="F711" s="470"/>
      <c r="G711" s="470"/>
      <c r="H711" s="293"/>
      <c r="I711" s="293"/>
      <c r="J711" s="132" t="e">
        <f>I711/H711</f>
        <v>#DIV/0!</v>
      </c>
      <c r="K711" s="188"/>
      <c r="L711" s="124" t="e">
        <f>K711/H711</f>
        <v>#DIV/0!</v>
      </c>
      <c r="M711" s="132" t="e">
        <f>K711/I711</f>
        <v>#DIV/0!</v>
      </c>
      <c r="N711" s="470"/>
      <c r="O711" s="566">
        <f t="shared" si="984"/>
        <v>0</v>
      </c>
      <c r="P711" s="124" t="e">
        <f t="shared" si="985"/>
        <v>#DIV/0!</v>
      </c>
      <c r="Q711" s="470">
        <f t="shared" si="986"/>
        <v>0</v>
      </c>
      <c r="R711" s="293">
        <f t="shared" si="987"/>
        <v>0</v>
      </c>
      <c r="S711" s="587"/>
      <c r="T711" s="40" t="b">
        <f t="shared" si="961"/>
        <v>1</v>
      </c>
      <c r="CJ711" s="40"/>
      <c r="CT711" s="185"/>
      <c r="CU711" s="40"/>
    </row>
    <row r="712" spans="1:99" s="250" customFormat="1" x14ac:dyDescent="0.25">
      <c r="A712" s="563"/>
      <c r="B712" s="156" t="s">
        <v>8</v>
      </c>
      <c r="C712" s="452"/>
      <c r="D712" s="471"/>
      <c r="E712" s="471"/>
      <c r="F712" s="471"/>
      <c r="G712" s="471"/>
      <c r="H712" s="471">
        <v>90828.800000000003</v>
      </c>
      <c r="I712" s="471">
        <v>27878.6</v>
      </c>
      <c r="J712" s="133">
        <f>I712/H712</f>
        <v>0.31</v>
      </c>
      <c r="K712" s="471"/>
      <c r="L712" s="124">
        <f>K712/H712</f>
        <v>0</v>
      </c>
      <c r="M712" s="132">
        <f>K712/I712</f>
        <v>0</v>
      </c>
      <c r="N712" s="471">
        <v>90828.800000000003</v>
      </c>
      <c r="O712" s="471">
        <f t="shared" si="984"/>
        <v>0</v>
      </c>
      <c r="P712" s="124">
        <f t="shared" si="985"/>
        <v>1</v>
      </c>
      <c r="Q712" s="471">
        <f t="shared" si="986"/>
        <v>90828.800000000003</v>
      </c>
      <c r="R712" s="471">
        <f t="shared" si="987"/>
        <v>27878.6</v>
      </c>
      <c r="S712" s="587"/>
      <c r="T712" s="40" t="b">
        <f t="shared" si="961"/>
        <v>0</v>
      </c>
      <c r="CJ712" s="40"/>
      <c r="CT712" s="185"/>
      <c r="CU712" s="40"/>
    </row>
    <row r="713" spans="1:99" s="250" customFormat="1" x14ac:dyDescent="0.25">
      <c r="A713" s="563"/>
      <c r="B713" s="277" t="s">
        <v>19</v>
      </c>
      <c r="C713" s="475"/>
      <c r="D713" s="470"/>
      <c r="E713" s="470"/>
      <c r="F713" s="470"/>
      <c r="G713" s="470"/>
      <c r="H713" s="470">
        <v>4780.5</v>
      </c>
      <c r="I713" s="470"/>
      <c r="J713" s="484">
        <f>I713/H713</f>
        <v>0</v>
      </c>
      <c r="K713" s="470"/>
      <c r="L713" s="140">
        <f>K713/H713</f>
        <v>0</v>
      </c>
      <c r="M713" s="484" t="e">
        <f>K713/I713</f>
        <v>#DIV/0!</v>
      </c>
      <c r="N713" s="470">
        <f>H713</f>
        <v>4780.5</v>
      </c>
      <c r="O713" s="470">
        <f t="shared" si="984"/>
        <v>0</v>
      </c>
      <c r="P713" s="140">
        <f t="shared" si="985"/>
        <v>1</v>
      </c>
      <c r="Q713" s="470">
        <f t="shared" si="986"/>
        <v>4780.5</v>
      </c>
      <c r="R713" s="470">
        <f t="shared" si="987"/>
        <v>0</v>
      </c>
      <c r="S713" s="587"/>
      <c r="T713" s="40" t="b">
        <f t="shared" si="961"/>
        <v>0</v>
      </c>
      <c r="CJ713" s="40"/>
      <c r="CT713" s="185"/>
      <c r="CU713" s="40"/>
    </row>
    <row r="714" spans="1:99" s="250" customFormat="1" x14ac:dyDescent="0.25">
      <c r="A714" s="563"/>
      <c r="B714" s="156" t="s">
        <v>22</v>
      </c>
      <c r="C714" s="452"/>
      <c r="D714" s="471"/>
      <c r="E714" s="471"/>
      <c r="F714" s="471"/>
      <c r="G714" s="470">
        <v>0</v>
      </c>
      <c r="H714" s="470"/>
      <c r="I714" s="490"/>
      <c r="J714" s="132" t="e">
        <f>I714/H714</f>
        <v>#DIV/0!</v>
      </c>
      <c r="K714" s="490"/>
      <c r="L714" s="124" t="e">
        <f>K714/H714</f>
        <v>#DIV/0!</v>
      </c>
      <c r="M714" s="132" t="e">
        <f>K714/I714</f>
        <v>#DIV/0!</v>
      </c>
      <c r="N714" s="470">
        <f>H714</f>
        <v>0</v>
      </c>
      <c r="O714" s="490">
        <f t="shared" si="984"/>
        <v>0</v>
      </c>
      <c r="P714" s="140" t="e">
        <f t="shared" si="985"/>
        <v>#DIV/0!</v>
      </c>
      <c r="Q714" s="471">
        <f t="shared" si="986"/>
        <v>0</v>
      </c>
      <c r="R714" s="471">
        <f t="shared" si="987"/>
        <v>0</v>
      </c>
      <c r="S714" s="587"/>
      <c r="T714" s="40" t="b">
        <f>H726-K726=Q726</f>
        <v>0</v>
      </c>
      <c r="CJ714" s="40"/>
      <c r="CT714" s="185"/>
      <c r="CU714" s="40"/>
    </row>
    <row r="715" spans="1:99" s="250" customFormat="1" x14ac:dyDescent="0.25">
      <c r="A715" s="563"/>
      <c r="B715" s="156" t="s">
        <v>11</v>
      </c>
      <c r="C715" s="452"/>
      <c r="D715" s="471"/>
      <c r="E715" s="471"/>
      <c r="F715" s="471"/>
      <c r="G715" s="471"/>
      <c r="H715" s="283"/>
      <c r="I715" s="283"/>
      <c r="J715" s="133"/>
      <c r="K715" s="471"/>
      <c r="L715" s="125"/>
      <c r="M715" s="133"/>
      <c r="N715" s="471"/>
      <c r="O715" s="283">
        <f t="shared" si="984"/>
        <v>0</v>
      </c>
      <c r="P715" s="124" t="e">
        <f t="shared" si="985"/>
        <v>#DIV/0!</v>
      </c>
      <c r="Q715" s="471">
        <f t="shared" si="986"/>
        <v>0</v>
      </c>
      <c r="R715" s="283">
        <f t="shared" si="987"/>
        <v>0</v>
      </c>
      <c r="S715" s="588"/>
      <c r="T715" s="40" t="b">
        <f t="shared" si="961"/>
        <v>1</v>
      </c>
      <c r="CJ715" s="40"/>
      <c r="CT715" s="185"/>
      <c r="CU715" s="40"/>
    </row>
    <row r="716" spans="1:99" s="38" customFormat="1" ht="101.25" customHeight="1" x14ac:dyDescent="0.25">
      <c r="A716" s="261" t="s">
        <v>46</v>
      </c>
      <c r="B716" s="47" t="s">
        <v>357</v>
      </c>
      <c r="C716" s="47" t="s">
        <v>9</v>
      </c>
      <c r="D716" s="48" t="e">
        <f>D718+D719+D720+#REF!+D721</f>
        <v>#REF!</v>
      </c>
      <c r="E716" s="48" t="e">
        <f>E718+E719+E720+#REF!+E721</f>
        <v>#REF!</v>
      </c>
      <c r="F716" s="48" t="e">
        <f>F718+F719+F720+#REF!+F721</f>
        <v>#REF!</v>
      </c>
      <c r="G716" s="48"/>
      <c r="H716" s="48">
        <f>SUM(H717:H721)</f>
        <v>0</v>
      </c>
      <c r="I716" s="49">
        <f>SUM(I717:I721)</f>
        <v>0</v>
      </c>
      <c r="J716" s="78" t="e">
        <f>I716/H716</f>
        <v>#DIV/0!</v>
      </c>
      <c r="K716" s="48">
        <f>SUM(K717:K721)</f>
        <v>0</v>
      </c>
      <c r="L716" s="80" t="e">
        <f>K716/H716</f>
        <v>#DIV/0!</v>
      </c>
      <c r="M716" s="80" t="e">
        <f>K716/I716</f>
        <v>#DIV/0!</v>
      </c>
      <c r="N716" s="80"/>
      <c r="O716" s="80"/>
      <c r="P716" s="80" t="e">
        <f t="shared" ref="P716:P721" si="988">N716/L716</f>
        <v>#DIV/0!</v>
      </c>
      <c r="Q716" s="383"/>
      <c r="R716" s="383"/>
      <c r="S716" s="438" t="s">
        <v>61</v>
      </c>
      <c r="T716" s="295" t="b">
        <f t="shared" si="961"/>
        <v>0</v>
      </c>
      <c r="CJ716" s="40" t="b">
        <f t="shared" ref="CJ716:CJ743" si="989">N716+O716=H716</f>
        <v>1</v>
      </c>
      <c r="CT716" s="271">
        <f t="shared" ref="CT716:CT745" si="990">N716+O716</f>
        <v>0</v>
      </c>
      <c r="CU716" s="25" t="b">
        <f t="shared" ref="CU716:CU745" si="991">CT716=H716</f>
        <v>1</v>
      </c>
    </row>
    <row r="717" spans="1:99" s="35" customFormat="1" x14ac:dyDescent="0.35">
      <c r="A717" s="61"/>
      <c r="B717" s="62" t="s">
        <v>10</v>
      </c>
      <c r="C717" s="52"/>
      <c r="D717" s="24"/>
      <c r="E717" s="24"/>
      <c r="F717" s="24"/>
      <c r="G717" s="284"/>
      <c r="H717" s="24"/>
      <c r="I717" s="24"/>
      <c r="J717" s="79" t="e">
        <f>I717/H717</f>
        <v>#DIV/0!</v>
      </c>
      <c r="K717" s="24"/>
      <c r="L717" s="81" t="e">
        <f>K717/H717</f>
        <v>#DIV/0!</v>
      </c>
      <c r="M717" s="81" t="e">
        <f>K717/I717</f>
        <v>#DIV/0!</v>
      </c>
      <c r="N717" s="81"/>
      <c r="O717" s="81"/>
      <c r="P717" s="81" t="e">
        <f t="shared" si="988"/>
        <v>#DIV/0!</v>
      </c>
      <c r="Q717" s="384"/>
      <c r="R717" s="384"/>
      <c r="S717" s="439"/>
      <c r="T717" s="295" t="b">
        <f t="shared" si="961"/>
        <v>1</v>
      </c>
      <c r="CJ717" s="40" t="b">
        <f t="shared" si="989"/>
        <v>1</v>
      </c>
      <c r="CT717" s="271">
        <f t="shared" si="990"/>
        <v>0</v>
      </c>
      <c r="CU717" s="25" t="b">
        <f t="shared" si="991"/>
        <v>1</v>
      </c>
    </row>
    <row r="718" spans="1:99" s="35" customFormat="1" x14ac:dyDescent="0.35">
      <c r="A718" s="61"/>
      <c r="B718" s="260" t="s">
        <v>8</v>
      </c>
      <c r="C718" s="60"/>
      <c r="D718" s="71" t="e">
        <f>#REF!+#REF!</f>
        <v>#REF!</v>
      </c>
      <c r="E718" s="71" t="e">
        <f>#REF!+#REF!</f>
        <v>#REF!</v>
      </c>
      <c r="F718" s="71" t="e">
        <f>#REF!+#REF!</f>
        <v>#REF!</v>
      </c>
      <c r="G718" s="71"/>
      <c r="H718" s="71"/>
      <c r="I718" s="71"/>
      <c r="J718" s="82" t="e">
        <f>I718/H718</f>
        <v>#DIV/0!</v>
      </c>
      <c r="K718" s="71"/>
      <c r="L718" s="85" t="e">
        <f>K718/H718</f>
        <v>#DIV/0!</v>
      </c>
      <c r="M718" s="85" t="e">
        <f>K718/I718</f>
        <v>#DIV/0!</v>
      </c>
      <c r="N718" s="85"/>
      <c r="O718" s="85"/>
      <c r="P718" s="85" t="e">
        <f t="shared" si="988"/>
        <v>#DIV/0!</v>
      </c>
      <c r="Q718" s="384"/>
      <c r="R718" s="384"/>
      <c r="S718" s="439"/>
      <c r="T718" s="295" t="b">
        <f t="shared" si="961"/>
        <v>0</v>
      </c>
      <c r="CJ718" s="40" t="b">
        <f t="shared" si="989"/>
        <v>1</v>
      </c>
      <c r="CT718" s="271">
        <f t="shared" si="990"/>
        <v>0</v>
      </c>
      <c r="CU718" s="25" t="b">
        <f t="shared" si="991"/>
        <v>1</v>
      </c>
    </row>
    <row r="719" spans="1:99" s="35" customFormat="1" x14ac:dyDescent="0.35">
      <c r="A719" s="61"/>
      <c r="B719" s="62" t="s">
        <v>19</v>
      </c>
      <c r="C719" s="52"/>
      <c r="D719" s="24"/>
      <c r="E719" s="24"/>
      <c r="F719" s="24"/>
      <c r="G719" s="24"/>
      <c r="H719" s="24"/>
      <c r="I719" s="24"/>
      <c r="J719" s="79" t="e">
        <f t="shared" ref="J719:J721" si="992">I719/H719</f>
        <v>#DIV/0!</v>
      </c>
      <c r="K719" s="24"/>
      <c r="L719" s="81" t="e">
        <f t="shared" ref="L719:L721" si="993">K719/H719</f>
        <v>#DIV/0!</v>
      </c>
      <c r="M719" s="81" t="e">
        <f t="shared" ref="M719:M725" si="994">K719/I719</f>
        <v>#DIV/0!</v>
      </c>
      <c r="N719" s="81"/>
      <c r="O719" s="81"/>
      <c r="P719" s="81" t="e">
        <f t="shared" si="988"/>
        <v>#DIV/0!</v>
      </c>
      <c r="Q719" s="384"/>
      <c r="R719" s="384"/>
      <c r="S719" s="439"/>
      <c r="T719" s="295" t="b">
        <f t="shared" si="961"/>
        <v>0</v>
      </c>
      <c r="CJ719" s="40" t="b">
        <f t="shared" si="989"/>
        <v>1</v>
      </c>
      <c r="CT719" s="271">
        <f t="shared" si="990"/>
        <v>0</v>
      </c>
      <c r="CU719" s="25" t="b">
        <f t="shared" si="991"/>
        <v>1</v>
      </c>
    </row>
    <row r="720" spans="1:99" s="35" customFormat="1" hidden="1" x14ac:dyDescent="0.35">
      <c r="A720" s="61"/>
      <c r="B720" s="52" t="s">
        <v>22</v>
      </c>
      <c r="C720" s="52"/>
      <c r="D720" s="24"/>
      <c r="E720" s="24"/>
      <c r="F720" s="24"/>
      <c r="G720" s="24"/>
      <c r="H720" s="24"/>
      <c r="I720" s="24"/>
      <c r="J720" s="79" t="e">
        <f t="shared" si="992"/>
        <v>#DIV/0!</v>
      </c>
      <c r="K720" s="24"/>
      <c r="L720" s="81" t="e">
        <f t="shared" si="993"/>
        <v>#DIV/0!</v>
      </c>
      <c r="M720" s="81" t="e">
        <f t="shared" si="994"/>
        <v>#DIV/0!</v>
      </c>
      <c r="N720" s="81"/>
      <c r="O720" s="81"/>
      <c r="P720" s="81" t="e">
        <f t="shared" si="988"/>
        <v>#DIV/0!</v>
      </c>
      <c r="Q720" s="384"/>
      <c r="R720" s="384"/>
      <c r="S720" s="439"/>
      <c r="T720" s="295" t="b">
        <f t="shared" si="961"/>
        <v>0</v>
      </c>
      <c r="CJ720" s="40" t="b">
        <f t="shared" si="989"/>
        <v>1</v>
      </c>
      <c r="CT720" s="271">
        <f t="shared" si="990"/>
        <v>0</v>
      </c>
      <c r="CU720" s="25" t="b">
        <f t="shared" si="991"/>
        <v>1</v>
      </c>
    </row>
    <row r="721" spans="1:99" s="35" customFormat="1" x14ac:dyDescent="0.35">
      <c r="A721" s="63"/>
      <c r="B721" s="62" t="s">
        <v>11</v>
      </c>
      <c r="C721" s="52"/>
      <c r="D721" s="24"/>
      <c r="E721" s="24"/>
      <c r="F721" s="24"/>
      <c r="G721" s="24"/>
      <c r="H721" s="24"/>
      <c r="I721" s="24"/>
      <c r="J721" s="79" t="e">
        <f t="shared" si="992"/>
        <v>#DIV/0!</v>
      </c>
      <c r="K721" s="24"/>
      <c r="L721" s="81" t="e">
        <f t="shared" si="993"/>
        <v>#DIV/0!</v>
      </c>
      <c r="M721" s="81" t="e">
        <f t="shared" si="994"/>
        <v>#DIV/0!</v>
      </c>
      <c r="N721" s="81"/>
      <c r="O721" s="81"/>
      <c r="P721" s="81" t="e">
        <f t="shared" si="988"/>
        <v>#DIV/0!</v>
      </c>
      <c r="Q721" s="364"/>
      <c r="R721" s="364"/>
      <c r="S721" s="440"/>
      <c r="T721" s="295" t="b">
        <f t="shared" si="961"/>
        <v>1</v>
      </c>
      <c r="CJ721" s="40" t="b">
        <f t="shared" si="989"/>
        <v>1</v>
      </c>
      <c r="CT721" s="271">
        <f t="shared" si="990"/>
        <v>0</v>
      </c>
      <c r="CU721" s="25" t="b">
        <f t="shared" si="991"/>
        <v>1</v>
      </c>
    </row>
    <row r="722" spans="1:99" s="35" customFormat="1" ht="243.75" customHeight="1" x14ac:dyDescent="0.35">
      <c r="A722" s="301" t="s">
        <v>47</v>
      </c>
      <c r="B722" s="75" t="s">
        <v>358</v>
      </c>
      <c r="C722" s="47" t="s">
        <v>9</v>
      </c>
      <c r="D722" s="289" t="e">
        <f t="shared" ref="D722:I722" si="995">SUM(D723:D727)</f>
        <v>#REF!</v>
      </c>
      <c r="E722" s="289" t="e">
        <f t="shared" si="995"/>
        <v>#REF!</v>
      </c>
      <c r="F722" s="289" t="e">
        <f t="shared" si="995"/>
        <v>#REF!</v>
      </c>
      <c r="G722" s="289">
        <f t="shared" si="995"/>
        <v>537305</v>
      </c>
      <c r="H722" s="289">
        <f t="shared" si="995"/>
        <v>537305</v>
      </c>
      <c r="I722" s="289">
        <f t="shared" si="995"/>
        <v>728.89</v>
      </c>
      <c r="J722" s="95">
        <f>I722/H722</f>
        <v>1E-3</v>
      </c>
      <c r="K722" s="289">
        <f>SUM(K723:K727)</f>
        <v>728.89</v>
      </c>
      <c r="L722" s="95">
        <f>K722/H722</f>
        <v>1E-3</v>
      </c>
      <c r="M722" s="401">
        <f t="shared" si="994"/>
        <v>1</v>
      </c>
      <c r="N722" s="289">
        <f t="shared" ref="N722" si="996">SUM(N723:N727)</f>
        <v>537305</v>
      </c>
      <c r="O722" s="289">
        <f t="shared" ref="O722:O727" si="997">H722-N722</f>
        <v>0</v>
      </c>
      <c r="P722" s="50">
        <f t="shared" ref="P722:P733" si="998">N722/H722</f>
        <v>1</v>
      </c>
      <c r="Q722" s="17"/>
      <c r="R722" s="17"/>
      <c r="S722" s="662" t="s">
        <v>472</v>
      </c>
      <c r="T722" s="295" t="b">
        <f t="shared" ref="T722:T779" si="999">H728-K728=Q728</f>
        <v>0</v>
      </c>
      <c r="CG722" s="194">
        <f>K734/H734*100</f>
        <v>0</v>
      </c>
      <c r="CJ722" s="40" t="b">
        <f t="shared" si="989"/>
        <v>1</v>
      </c>
      <c r="CT722" s="271">
        <f t="shared" si="990"/>
        <v>537305</v>
      </c>
      <c r="CU722" s="25" t="b">
        <f t="shared" si="991"/>
        <v>1</v>
      </c>
    </row>
    <row r="723" spans="1:99" s="35" customFormat="1" ht="33" customHeight="1" x14ac:dyDescent="0.35">
      <c r="A723" s="302"/>
      <c r="B723" s="52" t="s">
        <v>10</v>
      </c>
      <c r="C723" s="52"/>
      <c r="D723" s="284">
        <f>D729</f>
        <v>0</v>
      </c>
      <c r="E723" s="284">
        <f t="shared" ref="E723:I723" si="1000">E729</f>
        <v>0</v>
      </c>
      <c r="F723" s="284">
        <f t="shared" si="1000"/>
        <v>0</v>
      </c>
      <c r="G723" s="284">
        <f>G729</f>
        <v>0</v>
      </c>
      <c r="H723" s="284">
        <f t="shared" si="1000"/>
        <v>0</v>
      </c>
      <c r="I723" s="284">
        <f t="shared" si="1000"/>
        <v>0</v>
      </c>
      <c r="J723" s="54"/>
      <c r="K723" s="284">
        <f t="shared" ref="K723:K724" si="1001">K729</f>
        <v>0</v>
      </c>
      <c r="L723" s="79"/>
      <c r="M723" s="89" t="e">
        <f t="shared" si="994"/>
        <v>#DIV/0!</v>
      </c>
      <c r="N723" s="284">
        <f t="shared" ref="N723" si="1002">N729</f>
        <v>0</v>
      </c>
      <c r="O723" s="284">
        <f t="shared" si="997"/>
        <v>0</v>
      </c>
      <c r="P723" s="79" t="e">
        <f t="shared" si="998"/>
        <v>#DIV/0!</v>
      </c>
      <c r="Q723" s="133"/>
      <c r="R723" s="133"/>
      <c r="S723" s="662"/>
      <c r="T723" s="295" t="b">
        <f t="shared" si="999"/>
        <v>1</v>
      </c>
      <c r="CJ723" s="40" t="b">
        <f t="shared" si="989"/>
        <v>1</v>
      </c>
      <c r="CT723" s="271">
        <f t="shared" si="990"/>
        <v>0</v>
      </c>
      <c r="CU723" s="25" t="b">
        <f t="shared" si="991"/>
        <v>1</v>
      </c>
    </row>
    <row r="724" spans="1:99" s="35" customFormat="1" ht="33" customHeight="1" x14ac:dyDescent="0.35">
      <c r="A724" s="302"/>
      <c r="B724" s="52" t="s">
        <v>8</v>
      </c>
      <c r="C724" s="52"/>
      <c r="D724" s="284">
        <f t="shared" ref="D724:I724" si="1003">D730</f>
        <v>0</v>
      </c>
      <c r="E724" s="284">
        <f t="shared" si="1003"/>
        <v>0</v>
      </c>
      <c r="F724" s="284">
        <f t="shared" si="1003"/>
        <v>0</v>
      </c>
      <c r="G724" s="284">
        <f t="shared" si="1003"/>
        <v>506592.5</v>
      </c>
      <c r="H724" s="284">
        <f t="shared" si="1003"/>
        <v>506592.5</v>
      </c>
      <c r="I724" s="284">
        <f t="shared" si="1003"/>
        <v>0</v>
      </c>
      <c r="J724" s="54">
        <f t="shared" ref="J724:J727" si="1004">I724/H724</f>
        <v>0</v>
      </c>
      <c r="K724" s="284">
        <f t="shared" si="1001"/>
        <v>0</v>
      </c>
      <c r="L724" s="54">
        <f>K724/H724</f>
        <v>0</v>
      </c>
      <c r="M724" s="89" t="e">
        <f t="shared" si="994"/>
        <v>#DIV/0!</v>
      </c>
      <c r="N724" s="284">
        <f t="shared" ref="N724" si="1005">N730</f>
        <v>506592.5</v>
      </c>
      <c r="O724" s="284">
        <f t="shared" si="997"/>
        <v>0</v>
      </c>
      <c r="P724" s="54">
        <f t="shared" si="998"/>
        <v>1</v>
      </c>
      <c r="Q724" s="133"/>
      <c r="R724" s="133"/>
      <c r="S724" s="662"/>
      <c r="T724" s="295" t="b">
        <f t="shared" si="999"/>
        <v>0</v>
      </c>
      <c r="CJ724" s="40" t="b">
        <f t="shared" si="989"/>
        <v>1</v>
      </c>
      <c r="CT724" s="271">
        <f t="shared" si="990"/>
        <v>506592.5</v>
      </c>
      <c r="CU724" s="25" t="b">
        <f t="shared" si="991"/>
        <v>1</v>
      </c>
    </row>
    <row r="725" spans="1:99" s="35" customFormat="1" ht="33" customHeight="1" x14ac:dyDescent="0.35">
      <c r="A725" s="302"/>
      <c r="B725" s="52" t="s">
        <v>19</v>
      </c>
      <c r="C725" s="52"/>
      <c r="D725" s="284">
        <f t="shared" ref="D725:H725" si="1006">D731</f>
        <v>0</v>
      </c>
      <c r="E725" s="284">
        <f t="shared" si="1006"/>
        <v>0</v>
      </c>
      <c r="F725" s="284">
        <f t="shared" si="1006"/>
        <v>0</v>
      </c>
      <c r="G725" s="284">
        <f t="shared" si="1006"/>
        <v>26662.82</v>
      </c>
      <c r="H725" s="284">
        <f t="shared" si="1006"/>
        <v>26662.82</v>
      </c>
      <c r="I725" s="284">
        <f t="shared" ref="I725:K725" si="1007">I731</f>
        <v>728.89</v>
      </c>
      <c r="J725" s="54">
        <f t="shared" si="1004"/>
        <v>0.03</v>
      </c>
      <c r="K725" s="284">
        <f t="shared" si="1007"/>
        <v>728.89</v>
      </c>
      <c r="L725" s="54">
        <f t="shared" ref="L725:L727" si="1008">K725/H725</f>
        <v>0.03</v>
      </c>
      <c r="M725" s="89">
        <f t="shared" si="994"/>
        <v>1</v>
      </c>
      <c r="N725" s="284">
        <f t="shared" ref="N725" si="1009">N731</f>
        <v>26662.82</v>
      </c>
      <c r="O725" s="284">
        <f t="shared" si="997"/>
        <v>0</v>
      </c>
      <c r="P725" s="54">
        <f t="shared" si="998"/>
        <v>1</v>
      </c>
      <c r="Q725" s="133"/>
      <c r="R725" s="133"/>
      <c r="S725" s="662"/>
      <c r="T725" s="295" t="b">
        <f t="shared" si="999"/>
        <v>0</v>
      </c>
      <c r="CJ725" s="40" t="b">
        <f t="shared" si="989"/>
        <v>1</v>
      </c>
      <c r="CT725" s="271">
        <f t="shared" si="990"/>
        <v>26662.82</v>
      </c>
      <c r="CU725" s="25" t="b">
        <f t="shared" si="991"/>
        <v>1</v>
      </c>
    </row>
    <row r="726" spans="1:99" s="35" customFormat="1" ht="33" customHeight="1" x14ac:dyDescent="0.35">
      <c r="A726" s="302"/>
      <c r="B726" s="52" t="s">
        <v>22</v>
      </c>
      <c r="C726" s="52"/>
      <c r="D726" s="284">
        <f t="shared" ref="D726:I726" si="1010">D732</f>
        <v>0</v>
      </c>
      <c r="E726" s="284">
        <f t="shared" si="1010"/>
        <v>0</v>
      </c>
      <c r="F726" s="284">
        <f t="shared" si="1010"/>
        <v>0</v>
      </c>
      <c r="G726" s="284">
        <f t="shared" si="1010"/>
        <v>4049.68</v>
      </c>
      <c r="H726" s="284">
        <f t="shared" si="1010"/>
        <v>4049.68</v>
      </c>
      <c r="I726" s="284">
        <f t="shared" si="1010"/>
        <v>0</v>
      </c>
      <c r="J726" s="54">
        <f t="shared" si="1004"/>
        <v>0</v>
      </c>
      <c r="K726" s="284">
        <f t="shared" ref="K726" si="1011">K732</f>
        <v>0</v>
      </c>
      <c r="L726" s="54">
        <f t="shared" si="1008"/>
        <v>0</v>
      </c>
      <c r="M726" s="89" t="e">
        <f t="shared" ref="M726:M727" si="1012">K726/I726</f>
        <v>#DIV/0!</v>
      </c>
      <c r="N726" s="284">
        <f t="shared" ref="N726" si="1013">N732</f>
        <v>4049.68</v>
      </c>
      <c r="O726" s="284">
        <f t="shared" si="997"/>
        <v>0</v>
      </c>
      <c r="P726" s="54">
        <f t="shared" si="998"/>
        <v>1</v>
      </c>
      <c r="Q726" s="133"/>
      <c r="R726" s="133"/>
      <c r="S726" s="662"/>
      <c r="T726" s="295" t="b">
        <f t="shared" si="999"/>
        <v>0</v>
      </c>
      <c r="CJ726" s="40" t="b">
        <f t="shared" si="989"/>
        <v>1</v>
      </c>
      <c r="CT726" s="271">
        <f t="shared" si="990"/>
        <v>4049.68</v>
      </c>
      <c r="CU726" s="25" t="b">
        <f t="shared" si="991"/>
        <v>1</v>
      </c>
    </row>
    <row r="727" spans="1:99" s="35" customFormat="1" ht="33" customHeight="1" x14ac:dyDescent="0.35">
      <c r="A727" s="303"/>
      <c r="B727" s="52" t="s">
        <v>11</v>
      </c>
      <c r="C727" s="52"/>
      <c r="D727" s="284" t="e">
        <f>#REF!</f>
        <v>#REF!</v>
      </c>
      <c r="E727" s="284" t="e">
        <f>#REF!</f>
        <v>#REF!</v>
      </c>
      <c r="F727" s="284" t="e">
        <f>#REF!</f>
        <v>#REF!</v>
      </c>
      <c r="G727" s="284">
        <f t="shared" ref="G727:I727" si="1014">G733</f>
        <v>0</v>
      </c>
      <c r="H727" s="284">
        <f t="shared" si="1014"/>
        <v>0</v>
      </c>
      <c r="I727" s="284">
        <f t="shared" si="1014"/>
        <v>0</v>
      </c>
      <c r="J727" s="79" t="e">
        <f t="shared" si="1004"/>
        <v>#DIV/0!</v>
      </c>
      <c r="K727" s="171">
        <f t="shared" ref="K727" si="1015">K733</f>
        <v>0</v>
      </c>
      <c r="L727" s="79" t="e">
        <f t="shared" si="1008"/>
        <v>#DIV/0!</v>
      </c>
      <c r="M727" s="89" t="e">
        <f t="shared" si="1012"/>
        <v>#DIV/0!</v>
      </c>
      <c r="N727" s="171">
        <f t="shared" ref="N727" si="1016">N733</f>
        <v>0</v>
      </c>
      <c r="O727" s="171">
        <f t="shared" si="997"/>
        <v>0</v>
      </c>
      <c r="P727" s="79" t="e">
        <f t="shared" si="998"/>
        <v>#DIV/0!</v>
      </c>
      <c r="Q727" s="227"/>
      <c r="R727" s="227"/>
      <c r="S727" s="662"/>
      <c r="T727" s="295" t="b">
        <f t="shared" si="999"/>
        <v>1</v>
      </c>
      <c r="CJ727" s="40" t="b">
        <f t="shared" si="989"/>
        <v>1</v>
      </c>
      <c r="CT727" s="271">
        <f t="shared" si="990"/>
        <v>0</v>
      </c>
      <c r="CU727" s="25" t="b">
        <f t="shared" si="991"/>
        <v>1</v>
      </c>
    </row>
    <row r="728" spans="1:99" s="37" customFormat="1" ht="46.5" x14ac:dyDescent="0.35">
      <c r="A728" s="128" t="s">
        <v>168</v>
      </c>
      <c r="B728" s="139" t="s">
        <v>33</v>
      </c>
      <c r="C728" s="120" t="s">
        <v>2</v>
      </c>
      <c r="D728" s="288">
        <f t="shared" ref="D728:H728" si="1017">SUM(D729:D733)</f>
        <v>0</v>
      </c>
      <c r="E728" s="288">
        <f t="shared" si="1017"/>
        <v>0</v>
      </c>
      <c r="F728" s="288">
        <f t="shared" si="1017"/>
        <v>0</v>
      </c>
      <c r="G728" s="288">
        <f t="shared" si="1017"/>
        <v>537305</v>
      </c>
      <c r="H728" s="288">
        <f t="shared" si="1017"/>
        <v>537305</v>
      </c>
      <c r="I728" s="288">
        <f t="shared" ref="I728" si="1018">SUM(I729:I733)</f>
        <v>728.89</v>
      </c>
      <c r="J728" s="402">
        <f>I728/H728</f>
        <v>1E-3</v>
      </c>
      <c r="K728" s="259">
        <f t="shared" ref="K728" si="1019">SUM(K729:K733)</f>
        <v>728.89</v>
      </c>
      <c r="L728" s="403">
        <f>K728/H728</f>
        <v>1E-3</v>
      </c>
      <c r="M728" s="258">
        <f>K728/I728</f>
        <v>1</v>
      </c>
      <c r="N728" s="288">
        <f t="shared" ref="N728:O728" si="1020">SUM(N729:N733)</f>
        <v>537305</v>
      </c>
      <c r="O728" s="288">
        <f t="shared" si="1020"/>
        <v>0</v>
      </c>
      <c r="P728" s="121">
        <f t="shared" si="998"/>
        <v>1</v>
      </c>
      <c r="Q728" s="374"/>
      <c r="R728" s="374"/>
      <c r="S728" s="244"/>
      <c r="T728" s="295" t="b">
        <f t="shared" si="999"/>
        <v>0</v>
      </c>
      <c r="CG728" s="216" t="e">
        <f>#REF!/#REF!*100</f>
        <v>#REF!</v>
      </c>
      <c r="CJ728" s="40" t="b">
        <f t="shared" si="989"/>
        <v>1</v>
      </c>
      <c r="CT728" s="271">
        <f t="shared" si="990"/>
        <v>537305</v>
      </c>
      <c r="CU728" s="25" t="b">
        <f t="shared" si="991"/>
        <v>1</v>
      </c>
    </row>
    <row r="729" spans="1:99" s="35" customFormat="1" x14ac:dyDescent="0.35">
      <c r="A729" s="131"/>
      <c r="B729" s="297" t="s">
        <v>10</v>
      </c>
      <c r="C729" s="297"/>
      <c r="D729" s="306"/>
      <c r="E729" s="306"/>
      <c r="F729" s="306"/>
      <c r="G729" s="306">
        <f t="shared" ref="G729:I733" si="1021">G735+G747</f>
        <v>0</v>
      </c>
      <c r="H729" s="306">
        <f t="shared" si="1021"/>
        <v>0</v>
      </c>
      <c r="I729" s="306">
        <f t="shared" si="1021"/>
        <v>0</v>
      </c>
      <c r="J729" s="204" t="e">
        <f>I729/H729</f>
        <v>#DIV/0!</v>
      </c>
      <c r="K729" s="174">
        <f>K735+K747</f>
        <v>0</v>
      </c>
      <c r="L729" s="157" t="e">
        <f>K729/H729</f>
        <v>#DIV/0!</v>
      </c>
      <c r="M729" s="157" t="e">
        <f t="shared" ref="M729:M733" si="1022">K729/I729</f>
        <v>#DIV/0!</v>
      </c>
      <c r="N729" s="343">
        <f>N735+N747</f>
        <v>0</v>
      </c>
      <c r="O729" s="343">
        <f t="shared" ref="O729" si="1023">O735</f>
        <v>0</v>
      </c>
      <c r="P729" s="124" t="e">
        <f t="shared" si="998"/>
        <v>#DIV/0!</v>
      </c>
      <c r="Q729" s="376"/>
      <c r="R729" s="376"/>
      <c r="S729" s="298"/>
      <c r="T729" s="295" t="b">
        <f t="shared" si="999"/>
        <v>1</v>
      </c>
      <c r="CJ729" s="40" t="b">
        <f t="shared" si="989"/>
        <v>1</v>
      </c>
      <c r="CT729" s="271">
        <f t="shared" si="990"/>
        <v>0</v>
      </c>
      <c r="CU729" s="25" t="b">
        <f t="shared" si="991"/>
        <v>1</v>
      </c>
    </row>
    <row r="730" spans="1:99" s="35" customFormat="1" x14ac:dyDescent="0.35">
      <c r="A730" s="131"/>
      <c r="B730" s="297" t="s">
        <v>8</v>
      </c>
      <c r="C730" s="297"/>
      <c r="D730" s="306"/>
      <c r="E730" s="306"/>
      <c r="F730" s="306"/>
      <c r="G730" s="306">
        <f t="shared" si="1021"/>
        <v>506592.5</v>
      </c>
      <c r="H730" s="306">
        <f t="shared" si="1021"/>
        <v>506592.5</v>
      </c>
      <c r="I730" s="306">
        <f t="shared" si="1021"/>
        <v>0</v>
      </c>
      <c r="J730" s="204">
        <f t="shared" ref="J730:J733" si="1024">I730/H730</f>
        <v>0</v>
      </c>
      <c r="K730" s="174">
        <f>K736+K748</f>
        <v>0</v>
      </c>
      <c r="L730" s="157">
        <f t="shared" ref="L730:L733" si="1025">K730/H730</f>
        <v>0</v>
      </c>
      <c r="M730" s="157" t="e">
        <f t="shared" si="1022"/>
        <v>#DIV/0!</v>
      </c>
      <c r="N730" s="343">
        <f>N736+N748</f>
        <v>506592.5</v>
      </c>
      <c r="O730" s="343">
        <f t="shared" ref="O730" si="1026">O736</f>
        <v>0</v>
      </c>
      <c r="P730" s="125">
        <f t="shared" si="998"/>
        <v>1</v>
      </c>
      <c r="Q730" s="376"/>
      <c r="R730" s="376"/>
      <c r="S730" s="298"/>
      <c r="T730" s="295" t="b">
        <f t="shared" si="999"/>
        <v>0</v>
      </c>
      <c r="CJ730" s="40" t="b">
        <f t="shared" si="989"/>
        <v>1</v>
      </c>
      <c r="CT730" s="271">
        <f t="shared" si="990"/>
        <v>506592.5</v>
      </c>
      <c r="CU730" s="25" t="b">
        <f t="shared" si="991"/>
        <v>1</v>
      </c>
    </row>
    <row r="731" spans="1:99" s="35" customFormat="1" x14ac:dyDescent="0.35">
      <c r="A731" s="131"/>
      <c r="B731" s="297" t="s">
        <v>19</v>
      </c>
      <c r="C731" s="297"/>
      <c r="D731" s="306"/>
      <c r="E731" s="306"/>
      <c r="F731" s="306"/>
      <c r="G731" s="306">
        <f t="shared" si="1021"/>
        <v>26662.82</v>
      </c>
      <c r="H731" s="306">
        <f t="shared" si="1021"/>
        <v>26662.82</v>
      </c>
      <c r="I731" s="306">
        <f t="shared" si="1021"/>
        <v>728.89</v>
      </c>
      <c r="J731" s="204">
        <f t="shared" si="1024"/>
        <v>0.03</v>
      </c>
      <c r="K731" s="174">
        <f>K737+K749</f>
        <v>728.89</v>
      </c>
      <c r="L731" s="157">
        <f t="shared" si="1025"/>
        <v>0.03</v>
      </c>
      <c r="M731" s="157">
        <f t="shared" si="1022"/>
        <v>1</v>
      </c>
      <c r="N731" s="343">
        <f>N737+N749</f>
        <v>26662.82</v>
      </c>
      <c r="O731" s="343">
        <f t="shared" ref="O731" si="1027">O737</f>
        <v>0</v>
      </c>
      <c r="P731" s="125">
        <f t="shared" si="998"/>
        <v>1</v>
      </c>
      <c r="Q731" s="376"/>
      <c r="R731" s="376"/>
      <c r="S731" s="298"/>
      <c r="T731" s="295" t="b">
        <f t="shared" si="999"/>
        <v>0</v>
      </c>
      <c r="CJ731" s="40" t="b">
        <f t="shared" si="989"/>
        <v>1</v>
      </c>
      <c r="CT731" s="271">
        <f t="shared" si="990"/>
        <v>26662.82</v>
      </c>
      <c r="CU731" s="25" t="b">
        <f t="shared" si="991"/>
        <v>1</v>
      </c>
    </row>
    <row r="732" spans="1:99" s="35" customFormat="1" x14ac:dyDescent="0.35">
      <c r="A732" s="131"/>
      <c r="B732" s="300" t="s">
        <v>22</v>
      </c>
      <c r="C732" s="300"/>
      <c r="D732" s="305"/>
      <c r="E732" s="305"/>
      <c r="F732" s="305"/>
      <c r="G732" s="306">
        <f t="shared" si="1021"/>
        <v>4049.68</v>
      </c>
      <c r="H732" s="306">
        <f t="shared" si="1021"/>
        <v>4049.68</v>
      </c>
      <c r="I732" s="306">
        <f t="shared" si="1021"/>
        <v>0</v>
      </c>
      <c r="J732" s="204">
        <f t="shared" si="1024"/>
        <v>0</v>
      </c>
      <c r="K732" s="174">
        <f>K738+K750</f>
        <v>0</v>
      </c>
      <c r="L732" s="157">
        <f t="shared" si="1025"/>
        <v>0</v>
      </c>
      <c r="M732" s="157" t="e">
        <f t="shared" si="1022"/>
        <v>#DIV/0!</v>
      </c>
      <c r="N732" s="343">
        <f>N738+N750</f>
        <v>4049.68</v>
      </c>
      <c r="O732" s="343">
        <f t="shared" ref="O732" si="1028">O738</f>
        <v>0</v>
      </c>
      <c r="P732" s="125">
        <f t="shared" si="998"/>
        <v>1</v>
      </c>
      <c r="Q732" s="376"/>
      <c r="R732" s="376"/>
      <c r="S732" s="298"/>
      <c r="T732" s="295" t="b">
        <f t="shared" si="999"/>
        <v>0</v>
      </c>
      <c r="CJ732" s="40" t="b">
        <f t="shared" si="989"/>
        <v>1</v>
      </c>
      <c r="CT732" s="271">
        <f t="shared" si="990"/>
        <v>4049.68</v>
      </c>
      <c r="CU732" s="25" t="b">
        <f t="shared" si="991"/>
        <v>1</v>
      </c>
    </row>
    <row r="733" spans="1:99" s="35" customFormat="1" x14ac:dyDescent="0.35">
      <c r="A733" s="134"/>
      <c r="B733" s="297" t="s">
        <v>11</v>
      </c>
      <c r="C733" s="297"/>
      <c r="D733" s="306"/>
      <c r="E733" s="306"/>
      <c r="F733" s="306"/>
      <c r="G733" s="306">
        <f t="shared" si="1021"/>
        <v>0</v>
      </c>
      <c r="H733" s="306">
        <f t="shared" si="1021"/>
        <v>0</v>
      </c>
      <c r="I733" s="306">
        <f t="shared" si="1021"/>
        <v>0</v>
      </c>
      <c r="J733" s="204" t="e">
        <f t="shared" si="1024"/>
        <v>#DIV/0!</v>
      </c>
      <c r="K733" s="174">
        <f>K739+K751</f>
        <v>0</v>
      </c>
      <c r="L733" s="157" t="e">
        <f t="shared" si="1025"/>
        <v>#DIV/0!</v>
      </c>
      <c r="M733" s="157" t="e">
        <f t="shared" si="1022"/>
        <v>#DIV/0!</v>
      </c>
      <c r="N733" s="343">
        <f>N739+N751</f>
        <v>0</v>
      </c>
      <c r="O733" s="343">
        <f t="shared" ref="O733" si="1029">O739</f>
        <v>0</v>
      </c>
      <c r="P733" s="124" t="e">
        <f t="shared" si="998"/>
        <v>#DIV/0!</v>
      </c>
      <c r="Q733" s="140"/>
      <c r="R733" s="140"/>
      <c r="S733" s="299"/>
      <c r="T733" s="295" t="b">
        <f t="shared" si="999"/>
        <v>1</v>
      </c>
      <c r="CJ733" s="40" t="b">
        <f t="shared" si="989"/>
        <v>1</v>
      </c>
      <c r="CT733" s="271">
        <f t="shared" si="990"/>
        <v>0</v>
      </c>
      <c r="CU733" s="25" t="b">
        <f t="shared" si="991"/>
        <v>1</v>
      </c>
    </row>
    <row r="734" spans="1:99" s="37" customFormat="1" ht="69.75" x14ac:dyDescent="0.35">
      <c r="A734" s="224" t="s">
        <v>169</v>
      </c>
      <c r="B734" s="202" t="s">
        <v>210</v>
      </c>
      <c r="C734" s="144" t="s">
        <v>17</v>
      </c>
      <c r="D734" s="296">
        <f t="shared" ref="D734:H734" si="1030">SUM(D735:D739)</f>
        <v>0</v>
      </c>
      <c r="E734" s="296">
        <f t="shared" si="1030"/>
        <v>0</v>
      </c>
      <c r="F734" s="296">
        <f t="shared" si="1030"/>
        <v>0</v>
      </c>
      <c r="G734" s="296">
        <f t="shared" si="1030"/>
        <v>281102.28000000003</v>
      </c>
      <c r="H734" s="296">
        <f t="shared" si="1030"/>
        <v>281102.28000000003</v>
      </c>
      <c r="I734" s="296">
        <f t="shared" ref="I734" si="1031">SUM(I735:I739)</f>
        <v>728.89</v>
      </c>
      <c r="J734" s="363">
        <f>I734/H734</f>
        <v>0</v>
      </c>
      <c r="K734" s="400">
        <f>SUM(K735:K739)</f>
        <v>728.89</v>
      </c>
      <c r="L734" s="363">
        <f>K734/H734</f>
        <v>0</v>
      </c>
      <c r="M734" s="363">
        <f>K734/I734</f>
        <v>1</v>
      </c>
      <c r="N734" s="296">
        <f t="shared" ref="N734:O734" si="1032">SUM(N735:N739)</f>
        <v>281102.28000000003</v>
      </c>
      <c r="O734" s="296">
        <f t="shared" si="1032"/>
        <v>0</v>
      </c>
      <c r="P734" s="155">
        <f t="shared" ref="P734:P751" si="1033">N734/H734</f>
        <v>1</v>
      </c>
      <c r="Q734" s="155"/>
      <c r="R734" s="155"/>
      <c r="S734" s="649"/>
      <c r="T734" s="295" t="b">
        <f t="shared" si="999"/>
        <v>0</v>
      </c>
      <c r="CH734" s="620"/>
      <c r="CJ734" s="40" t="b">
        <f t="shared" si="989"/>
        <v>1</v>
      </c>
      <c r="CT734" s="271">
        <f t="shared" si="990"/>
        <v>281102.28000000003</v>
      </c>
      <c r="CU734" s="25" t="b">
        <f t="shared" si="991"/>
        <v>1</v>
      </c>
    </row>
    <row r="735" spans="1:99" s="35" customFormat="1" x14ac:dyDescent="0.35">
      <c r="A735" s="225"/>
      <c r="B735" s="126" t="s">
        <v>10</v>
      </c>
      <c r="C735" s="475"/>
      <c r="D735" s="470"/>
      <c r="E735" s="470"/>
      <c r="F735" s="293"/>
      <c r="G735" s="470">
        <f>G741</f>
        <v>0</v>
      </c>
      <c r="H735" s="470">
        <f t="shared" ref="H735:I735" si="1034">H741</f>
        <v>0</v>
      </c>
      <c r="I735" s="470">
        <f t="shared" si="1034"/>
        <v>0</v>
      </c>
      <c r="J735" s="140" t="e">
        <f t="shared" ref="J735:J739" si="1035">I735/H735</f>
        <v>#DIV/0!</v>
      </c>
      <c r="K735" s="188">
        <f t="shared" ref="K735" si="1036">K741</f>
        <v>0</v>
      </c>
      <c r="L735" s="140" t="e">
        <f>K735/H735</f>
        <v>#DIV/0!</v>
      </c>
      <c r="M735" s="188"/>
      <c r="N735" s="470">
        <f t="shared" ref="N735:O735" si="1037">N741</f>
        <v>0</v>
      </c>
      <c r="O735" s="470">
        <f t="shared" si="1037"/>
        <v>0</v>
      </c>
      <c r="P735" s="140" t="e">
        <f t="shared" si="1033"/>
        <v>#DIV/0!</v>
      </c>
      <c r="Q735" s="198"/>
      <c r="R735" s="198"/>
      <c r="S735" s="649"/>
      <c r="T735" s="295" t="b">
        <f t="shared" si="999"/>
        <v>1</v>
      </c>
      <c r="CH735" s="620"/>
      <c r="CJ735" s="40" t="b">
        <f t="shared" si="989"/>
        <v>1</v>
      </c>
      <c r="CT735" s="271">
        <f t="shared" si="990"/>
        <v>0</v>
      </c>
      <c r="CU735" s="25" t="b">
        <f t="shared" si="991"/>
        <v>1</v>
      </c>
    </row>
    <row r="736" spans="1:99" s="35" customFormat="1" x14ac:dyDescent="0.35">
      <c r="A736" s="225"/>
      <c r="B736" s="126" t="s">
        <v>8</v>
      </c>
      <c r="C736" s="475"/>
      <c r="D736" s="470"/>
      <c r="E736" s="470"/>
      <c r="F736" s="470"/>
      <c r="G736" s="470">
        <f t="shared" ref="G736:I736" si="1038">G742</f>
        <v>263200</v>
      </c>
      <c r="H736" s="470">
        <f t="shared" si="1038"/>
        <v>263200</v>
      </c>
      <c r="I736" s="470">
        <f t="shared" si="1038"/>
        <v>0</v>
      </c>
      <c r="J736" s="140">
        <f t="shared" si="1035"/>
        <v>0</v>
      </c>
      <c r="K736" s="470">
        <f t="shared" ref="K736" si="1039">K742</f>
        <v>0</v>
      </c>
      <c r="L736" s="140">
        <f>K736/H736</f>
        <v>0</v>
      </c>
      <c r="M736" s="188" t="e">
        <f>#REF!+M742+#REF!+#REF!+#REF!</f>
        <v>#REF!</v>
      </c>
      <c r="N736" s="470">
        <f t="shared" ref="N736:O736" si="1040">N742</f>
        <v>263200</v>
      </c>
      <c r="O736" s="470">
        <f t="shared" si="1040"/>
        <v>0</v>
      </c>
      <c r="P736" s="140">
        <f t="shared" si="1033"/>
        <v>1</v>
      </c>
      <c r="Q736" s="140"/>
      <c r="R736" s="140"/>
      <c r="S736" s="649"/>
      <c r="T736" s="295" t="b">
        <f t="shared" si="999"/>
        <v>0</v>
      </c>
      <c r="CH736" s="620"/>
      <c r="CJ736" s="40" t="b">
        <f t="shared" si="989"/>
        <v>1</v>
      </c>
      <c r="CT736" s="271">
        <f t="shared" si="990"/>
        <v>263200</v>
      </c>
      <c r="CU736" s="25" t="b">
        <f t="shared" si="991"/>
        <v>1</v>
      </c>
    </row>
    <row r="737" spans="1:99" s="35" customFormat="1" x14ac:dyDescent="0.35">
      <c r="A737" s="225"/>
      <c r="B737" s="180" t="s">
        <v>19</v>
      </c>
      <c r="C737" s="452"/>
      <c r="D737" s="471"/>
      <c r="E737" s="471"/>
      <c r="F737" s="471"/>
      <c r="G737" s="470">
        <f t="shared" ref="G737:I737" si="1041">G743</f>
        <v>13852.6</v>
      </c>
      <c r="H737" s="470">
        <f t="shared" si="1041"/>
        <v>13852.6</v>
      </c>
      <c r="I737" s="470">
        <f t="shared" si="1041"/>
        <v>728.89</v>
      </c>
      <c r="J737" s="140">
        <f t="shared" si="1035"/>
        <v>0.05</v>
      </c>
      <c r="K737" s="470">
        <f t="shared" ref="K737" si="1042">K743</f>
        <v>728.89</v>
      </c>
      <c r="L737" s="140">
        <f t="shared" ref="L737:L739" si="1043">K737/H737</f>
        <v>0.05</v>
      </c>
      <c r="M737" s="188" t="e">
        <f>#REF!+M743+#REF!+#REF!+#REF!</f>
        <v>#REF!</v>
      </c>
      <c r="N737" s="470">
        <f t="shared" ref="N737:O737" si="1044">N743</f>
        <v>13852.6</v>
      </c>
      <c r="O737" s="470">
        <f t="shared" si="1044"/>
        <v>0</v>
      </c>
      <c r="P737" s="140">
        <f t="shared" si="1033"/>
        <v>1</v>
      </c>
      <c r="Q737" s="140"/>
      <c r="R737" s="140"/>
      <c r="S737" s="649"/>
      <c r="T737" s="295" t="b">
        <f t="shared" si="999"/>
        <v>0</v>
      </c>
      <c r="CH737" s="620"/>
      <c r="CJ737" s="40" t="b">
        <f t="shared" si="989"/>
        <v>1</v>
      </c>
      <c r="CT737" s="271">
        <f t="shared" si="990"/>
        <v>13852.6</v>
      </c>
      <c r="CU737" s="25" t="b">
        <f t="shared" si="991"/>
        <v>1</v>
      </c>
    </row>
    <row r="738" spans="1:99" s="35" customFormat="1" x14ac:dyDescent="0.35">
      <c r="A738" s="225"/>
      <c r="B738" s="452" t="s">
        <v>22</v>
      </c>
      <c r="C738" s="452"/>
      <c r="D738" s="471"/>
      <c r="E738" s="471"/>
      <c r="F738" s="283"/>
      <c r="G738" s="470">
        <f t="shared" ref="G738:I738" si="1045">G744</f>
        <v>4049.68</v>
      </c>
      <c r="H738" s="470">
        <f t="shared" si="1045"/>
        <v>4049.68</v>
      </c>
      <c r="I738" s="470">
        <f t="shared" si="1045"/>
        <v>0</v>
      </c>
      <c r="J738" s="198">
        <f t="shared" si="1035"/>
        <v>0</v>
      </c>
      <c r="K738" s="470">
        <f t="shared" ref="K738" si="1046">K744</f>
        <v>0</v>
      </c>
      <c r="L738" s="198">
        <f t="shared" si="1043"/>
        <v>0</v>
      </c>
      <c r="M738" s="188" t="e">
        <f>#REF!+M744+#REF!+#REF!+#REF!</f>
        <v>#REF!</v>
      </c>
      <c r="N738" s="470">
        <f t="shared" ref="N738:O738" si="1047">N744</f>
        <v>4049.68</v>
      </c>
      <c r="O738" s="470">
        <f t="shared" si="1047"/>
        <v>0</v>
      </c>
      <c r="P738" s="198">
        <f t="shared" si="1033"/>
        <v>1</v>
      </c>
      <c r="Q738" s="198"/>
      <c r="R738" s="198"/>
      <c r="S738" s="649"/>
      <c r="T738" s="295" t="b">
        <f t="shared" si="999"/>
        <v>0</v>
      </c>
      <c r="CH738" s="620"/>
      <c r="CJ738" s="40" t="b">
        <f t="shared" si="989"/>
        <v>1</v>
      </c>
      <c r="CT738" s="271">
        <f t="shared" si="990"/>
        <v>4049.68</v>
      </c>
      <c r="CU738" s="25" t="b">
        <f t="shared" si="991"/>
        <v>1</v>
      </c>
    </row>
    <row r="739" spans="1:99" s="35" customFormat="1" x14ac:dyDescent="0.35">
      <c r="A739" s="226"/>
      <c r="B739" s="180" t="s">
        <v>11</v>
      </c>
      <c r="C739" s="452"/>
      <c r="D739" s="471"/>
      <c r="E739" s="471"/>
      <c r="F739" s="283"/>
      <c r="G739" s="470">
        <f t="shared" ref="G739:I739" si="1048">G745</f>
        <v>0</v>
      </c>
      <c r="H739" s="470">
        <f t="shared" si="1048"/>
        <v>0</v>
      </c>
      <c r="I739" s="470">
        <f t="shared" si="1048"/>
        <v>0</v>
      </c>
      <c r="J739" s="140" t="e">
        <f t="shared" si="1035"/>
        <v>#DIV/0!</v>
      </c>
      <c r="K739" s="470">
        <f t="shared" ref="K739" si="1049">K745</f>
        <v>0</v>
      </c>
      <c r="L739" s="140" t="e">
        <f t="shared" si="1043"/>
        <v>#DIV/0!</v>
      </c>
      <c r="M739" s="188" t="e">
        <f>#REF!+M745+#REF!+#REF!+#REF!</f>
        <v>#REF!</v>
      </c>
      <c r="N739" s="470">
        <f t="shared" ref="N739:O739" si="1050">N745</f>
        <v>0</v>
      </c>
      <c r="O739" s="470">
        <f t="shared" si="1050"/>
        <v>0</v>
      </c>
      <c r="P739" s="140" t="e">
        <f t="shared" si="1033"/>
        <v>#DIV/0!</v>
      </c>
      <c r="Q739" s="140"/>
      <c r="R739" s="140"/>
      <c r="S739" s="649"/>
      <c r="T739" s="295" t="b">
        <f t="shared" si="999"/>
        <v>1</v>
      </c>
      <c r="CH739" s="620"/>
      <c r="CJ739" s="40" t="b">
        <f t="shared" si="989"/>
        <v>1</v>
      </c>
      <c r="CT739" s="271">
        <f t="shared" si="990"/>
        <v>0</v>
      </c>
      <c r="CU739" s="25" t="b">
        <f t="shared" si="991"/>
        <v>1</v>
      </c>
    </row>
    <row r="740" spans="1:99" s="35" customFormat="1" ht="139.5" x14ac:dyDescent="0.35">
      <c r="A740" s="614" t="s">
        <v>187</v>
      </c>
      <c r="B740" s="567" t="s">
        <v>217</v>
      </c>
      <c r="C740" s="452"/>
      <c r="D740" s="471"/>
      <c r="E740" s="471"/>
      <c r="F740" s="283"/>
      <c r="G740" s="471">
        <f>SUM(G741:G745)</f>
        <v>281102.28000000003</v>
      </c>
      <c r="H740" s="471">
        <f>SUM(H741:H745)</f>
        <v>281102.28000000003</v>
      </c>
      <c r="I740" s="471">
        <f>SUM(I741:I745)</f>
        <v>728.89</v>
      </c>
      <c r="J740" s="361">
        <f t="shared" ref="J740:J745" si="1051">I740/H740</f>
        <v>3.0000000000000001E-3</v>
      </c>
      <c r="K740" s="471">
        <f>SUM(K741:K745)</f>
        <v>728.89</v>
      </c>
      <c r="L740" s="361">
        <f t="shared" ref="L740:L745" si="1052">K740/H740</f>
        <v>3.0000000000000001E-3</v>
      </c>
      <c r="M740" s="125">
        <f t="shared" ref="M740:M745" si="1053">K740/I740</f>
        <v>1</v>
      </c>
      <c r="N740" s="471">
        <f>SUM(N741:N745)</f>
        <v>281102.28000000003</v>
      </c>
      <c r="O740" s="471">
        <f t="shared" ref="O740:O745" si="1054">H740-N740</f>
        <v>0</v>
      </c>
      <c r="P740" s="568">
        <f t="shared" si="1033"/>
        <v>1</v>
      </c>
      <c r="Q740" s="569"/>
      <c r="R740" s="569"/>
      <c r="S740" s="586" t="s">
        <v>469</v>
      </c>
      <c r="T740" s="40" t="b">
        <f t="shared" si="999"/>
        <v>0</v>
      </c>
      <c r="CH740" s="474"/>
      <c r="CJ740" s="40" t="b">
        <f t="shared" si="989"/>
        <v>1</v>
      </c>
      <c r="CT740" s="185">
        <f t="shared" si="990"/>
        <v>281102.28000000003</v>
      </c>
      <c r="CU740" s="40" t="b">
        <f t="shared" si="991"/>
        <v>1</v>
      </c>
    </row>
    <row r="741" spans="1:99" s="35" customFormat="1" ht="25.5" customHeight="1" x14ac:dyDescent="0.35">
      <c r="A741" s="615"/>
      <c r="B741" s="126" t="s">
        <v>10</v>
      </c>
      <c r="C741" s="452"/>
      <c r="D741" s="471"/>
      <c r="E741" s="471"/>
      <c r="F741" s="283"/>
      <c r="G741" s="471"/>
      <c r="H741" s="471"/>
      <c r="I741" s="127"/>
      <c r="J741" s="140" t="e">
        <f t="shared" si="1051"/>
        <v>#DIV/0!</v>
      </c>
      <c r="K741" s="127"/>
      <c r="L741" s="140" t="e">
        <f t="shared" si="1052"/>
        <v>#DIV/0!</v>
      </c>
      <c r="M741" s="124" t="e">
        <f t="shared" si="1053"/>
        <v>#DIV/0!</v>
      </c>
      <c r="N741" s="470"/>
      <c r="O741" s="471">
        <f t="shared" si="1054"/>
        <v>0</v>
      </c>
      <c r="P741" s="140" t="e">
        <f t="shared" si="1033"/>
        <v>#DIV/0!</v>
      </c>
      <c r="Q741" s="376"/>
      <c r="R741" s="376"/>
      <c r="S741" s="587"/>
      <c r="T741" s="40" t="b">
        <f t="shared" si="999"/>
        <v>1</v>
      </c>
      <c r="CH741" s="474"/>
      <c r="CJ741" s="40" t="b">
        <f t="shared" si="989"/>
        <v>1</v>
      </c>
      <c r="CT741" s="185">
        <f t="shared" si="990"/>
        <v>0</v>
      </c>
      <c r="CU741" s="40" t="b">
        <f t="shared" si="991"/>
        <v>1</v>
      </c>
    </row>
    <row r="742" spans="1:99" s="35" customFormat="1" ht="25.5" customHeight="1" x14ac:dyDescent="0.35">
      <c r="A742" s="615"/>
      <c r="B742" s="126" t="s">
        <v>8</v>
      </c>
      <c r="C742" s="452"/>
      <c r="D742" s="471"/>
      <c r="E742" s="471"/>
      <c r="F742" s="283"/>
      <c r="G742" s="471">
        <v>263200</v>
      </c>
      <c r="H742" s="471">
        <v>263200</v>
      </c>
      <c r="I742" s="127"/>
      <c r="J742" s="140">
        <f t="shared" si="1051"/>
        <v>0</v>
      </c>
      <c r="K742" s="127"/>
      <c r="L742" s="140">
        <f t="shared" si="1052"/>
        <v>0</v>
      </c>
      <c r="M742" s="124" t="e">
        <f t="shared" si="1053"/>
        <v>#DIV/0!</v>
      </c>
      <c r="N742" s="470">
        <f>H742</f>
        <v>263200</v>
      </c>
      <c r="O742" s="471">
        <f t="shared" si="1054"/>
        <v>0</v>
      </c>
      <c r="P742" s="198">
        <f t="shared" si="1033"/>
        <v>1</v>
      </c>
      <c r="Q742" s="375"/>
      <c r="R742" s="375"/>
      <c r="S742" s="587"/>
      <c r="T742" s="40" t="b">
        <f>H748-K748=Q748</f>
        <v>0</v>
      </c>
      <c r="CH742" s="474"/>
      <c r="CJ742" s="40" t="b">
        <f t="shared" si="989"/>
        <v>1</v>
      </c>
      <c r="CT742" s="185">
        <f t="shared" si="990"/>
        <v>263200</v>
      </c>
      <c r="CU742" s="40" t="b">
        <f t="shared" si="991"/>
        <v>1</v>
      </c>
    </row>
    <row r="743" spans="1:99" s="35" customFormat="1" ht="25.5" customHeight="1" x14ac:dyDescent="0.35">
      <c r="A743" s="615"/>
      <c r="B743" s="180" t="s">
        <v>19</v>
      </c>
      <c r="C743" s="452"/>
      <c r="D743" s="471"/>
      <c r="E743" s="471"/>
      <c r="F743" s="283"/>
      <c r="G743" s="471">
        <v>13852.6</v>
      </c>
      <c r="H743" s="471">
        <v>13852.6</v>
      </c>
      <c r="I743" s="471">
        <v>728.89</v>
      </c>
      <c r="J743" s="198">
        <f>I743/H743</f>
        <v>0.05</v>
      </c>
      <c r="K743" s="471">
        <v>728.89</v>
      </c>
      <c r="L743" s="198">
        <f>K743/H743</f>
        <v>0.05</v>
      </c>
      <c r="M743" s="125">
        <f>K743/I743</f>
        <v>1</v>
      </c>
      <c r="N743" s="470">
        <f t="shared" ref="N743:N744" si="1055">H743</f>
        <v>13852.6</v>
      </c>
      <c r="O743" s="471">
        <f t="shared" si="1054"/>
        <v>0</v>
      </c>
      <c r="P743" s="198">
        <f t="shared" si="1033"/>
        <v>1</v>
      </c>
      <c r="Q743" s="375"/>
      <c r="R743" s="375"/>
      <c r="S743" s="587"/>
      <c r="T743" s="40" t="b">
        <f t="shared" si="999"/>
        <v>0</v>
      </c>
      <c r="CH743" s="474"/>
      <c r="CJ743" s="40" t="b">
        <f t="shared" si="989"/>
        <v>1</v>
      </c>
      <c r="CT743" s="185">
        <f t="shared" si="990"/>
        <v>13852.6</v>
      </c>
      <c r="CU743" s="40" t="b">
        <f t="shared" si="991"/>
        <v>1</v>
      </c>
    </row>
    <row r="744" spans="1:99" s="35" customFormat="1" ht="25.5" customHeight="1" x14ac:dyDescent="0.35">
      <c r="A744" s="615"/>
      <c r="B744" s="452" t="s">
        <v>22</v>
      </c>
      <c r="C744" s="452"/>
      <c r="D744" s="471"/>
      <c r="E744" s="471"/>
      <c r="F744" s="283"/>
      <c r="G744" s="471">
        <v>4049.68</v>
      </c>
      <c r="H744" s="471">
        <v>4049.68</v>
      </c>
      <c r="I744" s="127"/>
      <c r="J744" s="140">
        <f t="shared" si="1051"/>
        <v>0</v>
      </c>
      <c r="K744" s="127"/>
      <c r="L744" s="140">
        <f t="shared" si="1052"/>
        <v>0</v>
      </c>
      <c r="M744" s="124" t="e">
        <f t="shared" si="1053"/>
        <v>#DIV/0!</v>
      </c>
      <c r="N744" s="470">
        <f t="shared" si="1055"/>
        <v>4049.68</v>
      </c>
      <c r="O744" s="471">
        <f t="shared" si="1054"/>
        <v>0</v>
      </c>
      <c r="P744" s="198">
        <f t="shared" si="1033"/>
        <v>1</v>
      </c>
      <c r="Q744" s="570"/>
      <c r="R744" s="570"/>
      <c r="S744" s="587"/>
      <c r="T744" s="40" t="b">
        <f t="shared" si="999"/>
        <v>1</v>
      </c>
      <c r="CH744" s="474"/>
      <c r="CJ744" s="40" t="b">
        <f t="shared" ref="CJ744:CJ751" si="1056">N744+O744=H744</f>
        <v>1</v>
      </c>
      <c r="CT744" s="185">
        <f t="shared" si="990"/>
        <v>4049.68</v>
      </c>
      <c r="CU744" s="40" t="b">
        <f t="shared" si="991"/>
        <v>1</v>
      </c>
    </row>
    <row r="745" spans="1:99" s="35" customFormat="1" ht="25.5" customHeight="1" x14ac:dyDescent="0.35">
      <c r="A745" s="616"/>
      <c r="B745" s="180" t="s">
        <v>11</v>
      </c>
      <c r="C745" s="452"/>
      <c r="D745" s="471"/>
      <c r="E745" s="471"/>
      <c r="F745" s="283"/>
      <c r="G745" s="471"/>
      <c r="H745" s="471"/>
      <c r="I745" s="471"/>
      <c r="J745" s="140" t="e">
        <f t="shared" si="1051"/>
        <v>#DIV/0!</v>
      </c>
      <c r="K745" s="471"/>
      <c r="L745" s="140" t="e">
        <f t="shared" si="1052"/>
        <v>#DIV/0!</v>
      </c>
      <c r="M745" s="124" t="e">
        <f t="shared" si="1053"/>
        <v>#DIV/0!</v>
      </c>
      <c r="N745" s="470"/>
      <c r="O745" s="471">
        <f t="shared" si="1054"/>
        <v>0</v>
      </c>
      <c r="P745" s="140" t="e">
        <f t="shared" si="1033"/>
        <v>#DIV/0!</v>
      </c>
      <c r="Q745" s="140"/>
      <c r="R745" s="140"/>
      <c r="S745" s="588"/>
      <c r="T745" s="40" t="b">
        <f t="shared" si="999"/>
        <v>1</v>
      </c>
      <c r="CH745" s="474"/>
      <c r="CJ745" s="40" t="b">
        <f t="shared" si="1056"/>
        <v>1</v>
      </c>
      <c r="CT745" s="185">
        <f t="shared" si="990"/>
        <v>0</v>
      </c>
      <c r="CU745" s="40" t="b">
        <f t="shared" si="991"/>
        <v>1</v>
      </c>
    </row>
    <row r="746" spans="1:99" s="43" customFormat="1" ht="75" customHeight="1" x14ac:dyDescent="0.25">
      <c r="A746" s="176" t="s">
        <v>221</v>
      </c>
      <c r="B746" s="122" t="s">
        <v>207</v>
      </c>
      <c r="C746" s="158" t="s">
        <v>17</v>
      </c>
      <c r="D746" s="286">
        <f t="shared" ref="D746:I746" si="1057">SUM(D747:D751)</f>
        <v>0</v>
      </c>
      <c r="E746" s="286">
        <f t="shared" si="1057"/>
        <v>0</v>
      </c>
      <c r="F746" s="286">
        <f t="shared" si="1057"/>
        <v>0</v>
      </c>
      <c r="G746" s="286">
        <f t="shared" si="1057"/>
        <v>256202.72</v>
      </c>
      <c r="H746" s="286">
        <f t="shared" si="1057"/>
        <v>256202.72</v>
      </c>
      <c r="I746" s="286">
        <f t="shared" si="1057"/>
        <v>0</v>
      </c>
      <c r="J746" s="123">
        <f>I746/H746</f>
        <v>0</v>
      </c>
      <c r="K746" s="286">
        <f t="shared" ref="K746" si="1058">SUM(K747:K751)</f>
        <v>0</v>
      </c>
      <c r="L746" s="123">
        <f>K746/H746</f>
        <v>0</v>
      </c>
      <c r="M746" s="177" t="e">
        <f>K746/I746</f>
        <v>#DIV/0!</v>
      </c>
      <c r="N746" s="286">
        <f t="shared" ref="N746:O746" si="1059">SUM(N747:N751)</f>
        <v>256202.72</v>
      </c>
      <c r="O746" s="286">
        <f t="shared" si="1059"/>
        <v>0</v>
      </c>
      <c r="P746" s="123">
        <f t="shared" si="1033"/>
        <v>1</v>
      </c>
      <c r="Q746" s="286"/>
      <c r="R746" s="286"/>
      <c r="S746" s="661" t="s">
        <v>470</v>
      </c>
      <c r="T746" s="40" t="b">
        <f t="shared" si="999"/>
        <v>0</v>
      </c>
      <c r="CG746" s="571" t="s">
        <v>113</v>
      </c>
      <c r="CJ746" s="42" t="b">
        <f t="shared" si="1056"/>
        <v>1</v>
      </c>
      <c r="CT746" s="185">
        <f t="shared" ref="CT746:CT751" si="1060">N746+O746</f>
        <v>256202.72</v>
      </c>
      <c r="CU746" s="40" t="b">
        <f t="shared" ref="CU746:CU751" si="1061">CT746=H746</f>
        <v>1</v>
      </c>
    </row>
    <row r="747" spans="1:99" s="38" customFormat="1" x14ac:dyDescent="0.25">
      <c r="A747" s="178"/>
      <c r="B747" s="572" t="s">
        <v>10</v>
      </c>
      <c r="C747" s="573"/>
      <c r="D747" s="574"/>
      <c r="E747" s="574"/>
      <c r="F747" s="513"/>
      <c r="G747" s="574">
        <f>G753+G759+G765+G771+G777+G783+G789+G795+G801+G807+G813+G819+G825+G831+G837+G843</f>
        <v>0</v>
      </c>
      <c r="H747" s="574">
        <f t="shared" ref="H747:I747" si="1062">H753+H759+H765+H771+H777+H783+H789+H795+H801+H807+H813+H819+H825+H831+H837+H843</f>
        <v>0</v>
      </c>
      <c r="I747" s="574">
        <f t="shared" si="1062"/>
        <v>0</v>
      </c>
      <c r="J747" s="575" t="e">
        <f>I747/H747</f>
        <v>#DIV/0!</v>
      </c>
      <c r="K747" s="574">
        <f t="shared" ref="K747" si="1063">K753+K759+K765+K771+K777+K783+K789+K795+K801+K807+K813+K819+K825+K831+K837+K843</f>
        <v>0</v>
      </c>
      <c r="L747" s="575" t="e">
        <f t="shared" ref="L747:L751" si="1064">K747/H747</f>
        <v>#DIV/0!</v>
      </c>
      <c r="M747" s="177" t="e">
        <f t="shared" ref="M747:M751" si="1065">K747/I747</f>
        <v>#DIV/0!</v>
      </c>
      <c r="N747" s="574">
        <f t="shared" ref="N747:O747" si="1066">N753+N759+N765+N771+N777+N783+N789+N795+N801+N807+N813+N819+N825+N831+N837+N843</f>
        <v>0</v>
      </c>
      <c r="O747" s="574">
        <f t="shared" si="1066"/>
        <v>0</v>
      </c>
      <c r="P747" s="575" t="e">
        <f t="shared" si="1033"/>
        <v>#DIV/0!</v>
      </c>
      <c r="Q747" s="574"/>
      <c r="R747" s="574"/>
      <c r="S747" s="662"/>
      <c r="T747" s="40" t="b">
        <f t="shared" si="999"/>
        <v>1</v>
      </c>
      <c r="CJ747" s="42" t="b">
        <f t="shared" si="1056"/>
        <v>1</v>
      </c>
      <c r="CT747" s="185">
        <f t="shared" si="1060"/>
        <v>0</v>
      </c>
      <c r="CU747" s="40" t="b">
        <f t="shared" si="1061"/>
        <v>1</v>
      </c>
    </row>
    <row r="748" spans="1:99" s="38" customFormat="1" x14ac:dyDescent="0.25">
      <c r="A748" s="178"/>
      <c r="B748" s="572" t="s">
        <v>8</v>
      </c>
      <c r="C748" s="573"/>
      <c r="D748" s="574"/>
      <c r="E748" s="574"/>
      <c r="F748" s="574"/>
      <c r="G748" s="574">
        <f t="shared" ref="G748:I751" si="1067">G754+G760+G766+G772+G778+G784+G790+G796+G802+G808+G814+G820+G826+G832+G838+G844</f>
        <v>243392.5</v>
      </c>
      <c r="H748" s="574">
        <f t="shared" si="1067"/>
        <v>243392.5</v>
      </c>
      <c r="I748" s="574">
        <f t="shared" si="1067"/>
        <v>0</v>
      </c>
      <c r="J748" s="576">
        <f t="shared" ref="J748:J751" si="1068">I748/H748</f>
        <v>0</v>
      </c>
      <c r="K748" s="574">
        <f t="shared" ref="K748" si="1069">K754+K760+K766+K772+K778+K784+K790+K796+K802+K808+K814+K820+K826+K832+K838+K844</f>
        <v>0</v>
      </c>
      <c r="L748" s="576">
        <f t="shared" si="1064"/>
        <v>0</v>
      </c>
      <c r="M748" s="177" t="e">
        <f t="shared" si="1065"/>
        <v>#DIV/0!</v>
      </c>
      <c r="N748" s="574">
        <f t="shared" ref="N748:O748" si="1070">N754+N760+N766+N772+N778+N784+N790+N796+N802+N808+N814+N820+N826+N832+N838+N844</f>
        <v>243392.5</v>
      </c>
      <c r="O748" s="574">
        <f t="shared" si="1070"/>
        <v>0</v>
      </c>
      <c r="P748" s="576">
        <f t="shared" si="1033"/>
        <v>1</v>
      </c>
      <c r="Q748" s="574"/>
      <c r="R748" s="574"/>
      <c r="S748" s="662"/>
      <c r="T748" s="40" t="b">
        <f t="shared" si="999"/>
        <v>0</v>
      </c>
      <c r="CJ748" s="42" t="b">
        <f t="shared" si="1056"/>
        <v>1</v>
      </c>
      <c r="CT748" s="185">
        <f t="shared" si="1060"/>
        <v>243392.5</v>
      </c>
      <c r="CU748" s="40" t="b">
        <f t="shared" si="1061"/>
        <v>1</v>
      </c>
    </row>
    <row r="749" spans="1:99" s="38" customFormat="1" x14ac:dyDescent="0.25">
      <c r="A749" s="178"/>
      <c r="B749" s="567" t="s">
        <v>19</v>
      </c>
      <c r="C749" s="158"/>
      <c r="D749" s="286"/>
      <c r="E749" s="286"/>
      <c r="F749" s="286"/>
      <c r="G749" s="574">
        <f t="shared" si="1067"/>
        <v>12810.22</v>
      </c>
      <c r="H749" s="574">
        <f t="shared" si="1067"/>
        <v>12810.22</v>
      </c>
      <c r="I749" s="574">
        <f t="shared" si="1067"/>
        <v>0</v>
      </c>
      <c r="J749" s="576">
        <f t="shared" si="1068"/>
        <v>0</v>
      </c>
      <c r="K749" s="574">
        <f t="shared" ref="K749" si="1071">K755+K761+K767+K773+K779+K785+K791+K797+K803+K809+K815+K821+K827+K833+K839+K845</f>
        <v>0</v>
      </c>
      <c r="L749" s="576">
        <f t="shared" si="1064"/>
        <v>0</v>
      </c>
      <c r="M749" s="177" t="e">
        <f t="shared" si="1065"/>
        <v>#DIV/0!</v>
      </c>
      <c r="N749" s="574">
        <f t="shared" ref="N749:O749" si="1072">N755+N761+N767+N773+N779+N785+N791+N797+N803+N809+N815+N821+N827+N833+N839+N845</f>
        <v>12810.22</v>
      </c>
      <c r="O749" s="574">
        <f t="shared" si="1072"/>
        <v>0</v>
      </c>
      <c r="P749" s="576">
        <f t="shared" si="1033"/>
        <v>1</v>
      </c>
      <c r="Q749" s="574"/>
      <c r="R749" s="574"/>
      <c r="S749" s="662"/>
      <c r="T749" s="40" t="b">
        <f t="shared" si="999"/>
        <v>0</v>
      </c>
      <c r="CJ749" s="42" t="b">
        <f t="shared" si="1056"/>
        <v>1</v>
      </c>
      <c r="CT749" s="185">
        <f>N749+O749</f>
        <v>12810.22</v>
      </c>
      <c r="CU749" s="40" t="b">
        <f t="shared" si="1061"/>
        <v>1</v>
      </c>
    </row>
    <row r="750" spans="1:99" s="38" customFormat="1" x14ac:dyDescent="0.25">
      <c r="A750" s="178"/>
      <c r="B750" s="158" t="s">
        <v>22</v>
      </c>
      <c r="C750" s="158"/>
      <c r="D750" s="286"/>
      <c r="E750" s="286"/>
      <c r="F750" s="288"/>
      <c r="G750" s="574">
        <f t="shared" si="1067"/>
        <v>0</v>
      </c>
      <c r="H750" s="574">
        <f t="shared" si="1067"/>
        <v>0</v>
      </c>
      <c r="I750" s="574">
        <f t="shared" si="1067"/>
        <v>0</v>
      </c>
      <c r="J750" s="575" t="e">
        <f t="shared" si="1068"/>
        <v>#DIV/0!</v>
      </c>
      <c r="K750" s="574">
        <f t="shared" ref="K750" si="1073">K756+K762+K768+K774+K780+K786+K792+K798+K804+K810+K816+K822+K828+K834+K840+K846</f>
        <v>0</v>
      </c>
      <c r="L750" s="575" t="e">
        <f t="shared" si="1064"/>
        <v>#DIV/0!</v>
      </c>
      <c r="M750" s="177" t="e">
        <f t="shared" si="1065"/>
        <v>#DIV/0!</v>
      </c>
      <c r="N750" s="574">
        <f t="shared" ref="N750:O750" si="1074">N756+N762+N768+N774+N780+N786+N792+N798+N804+N810+N816+N822+N828+N834+N840+N846</f>
        <v>0</v>
      </c>
      <c r="O750" s="574">
        <f t="shared" si="1074"/>
        <v>0</v>
      </c>
      <c r="P750" s="575" t="e">
        <f t="shared" si="1033"/>
        <v>#DIV/0!</v>
      </c>
      <c r="Q750" s="574"/>
      <c r="R750" s="574"/>
      <c r="S750" s="662"/>
      <c r="T750" s="40" t="b">
        <f t="shared" si="999"/>
        <v>1</v>
      </c>
      <c r="CJ750" s="42" t="b">
        <f t="shared" si="1056"/>
        <v>1</v>
      </c>
      <c r="CT750" s="185">
        <f t="shared" si="1060"/>
        <v>0</v>
      </c>
      <c r="CU750" s="40" t="b">
        <f t="shared" si="1061"/>
        <v>1</v>
      </c>
    </row>
    <row r="751" spans="1:99" s="38" customFormat="1" x14ac:dyDescent="0.25">
      <c r="A751" s="179"/>
      <c r="B751" s="567" t="s">
        <v>11</v>
      </c>
      <c r="C751" s="158"/>
      <c r="D751" s="286"/>
      <c r="E751" s="286"/>
      <c r="F751" s="288"/>
      <c r="G751" s="574">
        <f t="shared" si="1067"/>
        <v>0</v>
      </c>
      <c r="H751" s="574">
        <f t="shared" si="1067"/>
        <v>0</v>
      </c>
      <c r="I751" s="574">
        <f t="shared" si="1067"/>
        <v>0</v>
      </c>
      <c r="J751" s="575" t="e">
        <f t="shared" si="1068"/>
        <v>#DIV/0!</v>
      </c>
      <c r="K751" s="574">
        <f t="shared" ref="K751" si="1075">K757+K763+K769+K775+K781+K787+K793+K799+K805+K811+K817+K823+K829+K835+K841+K847</f>
        <v>0</v>
      </c>
      <c r="L751" s="575" t="e">
        <f t="shared" si="1064"/>
        <v>#DIV/0!</v>
      </c>
      <c r="M751" s="177" t="e">
        <f t="shared" si="1065"/>
        <v>#DIV/0!</v>
      </c>
      <c r="N751" s="574">
        <f t="shared" ref="N751:O751" si="1076">N757+N763+N769+N775+N781+N787+N793+N799+N805+N811+N817+N823+N829+N835+N841+N847</f>
        <v>0</v>
      </c>
      <c r="O751" s="574">
        <f t="shared" si="1076"/>
        <v>0</v>
      </c>
      <c r="P751" s="575" t="e">
        <f t="shared" si="1033"/>
        <v>#DIV/0!</v>
      </c>
      <c r="Q751" s="574"/>
      <c r="R751" s="574"/>
      <c r="S751" s="662"/>
      <c r="T751" s="40" t="b">
        <f t="shared" si="999"/>
        <v>1</v>
      </c>
      <c r="CJ751" s="42" t="b">
        <f t="shared" si="1056"/>
        <v>1</v>
      </c>
      <c r="CT751" s="185">
        <f t="shared" si="1060"/>
        <v>0</v>
      </c>
      <c r="CU751" s="40" t="b">
        <f t="shared" si="1061"/>
        <v>1</v>
      </c>
    </row>
    <row r="752" spans="1:99" s="577" customFormat="1" ht="70.5" customHeight="1" x14ac:dyDescent="0.25">
      <c r="A752" s="520" t="s">
        <v>389</v>
      </c>
      <c r="B752" s="122" t="s">
        <v>390</v>
      </c>
      <c r="C752" s="156" t="s">
        <v>17</v>
      </c>
      <c r="D752" s="287">
        <f t="shared" ref="D752:I752" si="1077">SUM(D753:D757)</f>
        <v>0</v>
      </c>
      <c r="E752" s="287">
        <f t="shared" si="1077"/>
        <v>0</v>
      </c>
      <c r="F752" s="287">
        <f t="shared" si="1077"/>
        <v>0</v>
      </c>
      <c r="G752" s="287">
        <f t="shared" si="1077"/>
        <v>16360.03</v>
      </c>
      <c r="H752" s="287">
        <f t="shared" si="1077"/>
        <v>16360.03</v>
      </c>
      <c r="I752" s="287">
        <f t="shared" si="1077"/>
        <v>0</v>
      </c>
      <c r="J752" s="153">
        <f>I752/H752</f>
        <v>0</v>
      </c>
      <c r="K752" s="287">
        <f t="shared" ref="K752" si="1078">SUM(K753:K757)</f>
        <v>0</v>
      </c>
      <c r="L752" s="153">
        <f>K752/H752</f>
        <v>0</v>
      </c>
      <c r="M752" s="157" t="e">
        <f>K752/I752</f>
        <v>#DIV/0!</v>
      </c>
      <c r="N752" s="287">
        <f t="shared" ref="N752:O752" si="1079">SUM(N753:N757)</f>
        <v>16360.03</v>
      </c>
      <c r="O752" s="287">
        <f t="shared" si="1079"/>
        <v>0</v>
      </c>
      <c r="P752" s="153">
        <f t="shared" ref="P752:P757" si="1080">N752/H752</f>
        <v>1</v>
      </c>
      <c r="Q752" s="287"/>
      <c r="R752" s="287"/>
      <c r="S752" s="663" t="s">
        <v>260</v>
      </c>
      <c r="T752" s="40" t="b">
        <f t="shared" si="999"/>
        <v>0</v>
      </c>
      <c r="CG752" s="191" t="s">
        <v>113</v>
      </c>
      <c r="CJ752" s="253" t="b">
        <f t="shared" ref="CJ752:CJ757" si="1081">N752+O752=H752</f>
        <v>1</v>
      </c>
      <c r="CT752" s="351">
        <f t="shared" ref="CT752:CT754" si="1082">N752+O752</f>
        <v>16360.03</v>
      </c>
      <c r="CU752" s="253" t="b">
        <f t="shared" ref="CU752:CU757" si="1083">CT752=H752</f>
        <v>1</v>
      </c>
    </row>
    <row r="753" spans="1:99" s="32" customFormat="1" x14ac:dyDescent="0.25">
      <c r="A753" s="529"/>
      <c r="B753" s="162" t="s">
        <v>10</v>
      </c>
      <c r="C753" s="277"/>
      <c r="D753" s="294"/>
      <c r="E753" s="294"/>
      <c r="F753" s="530"/>
      <c r="G753" s="294"/>
      <c r="H753" s="294"/>
      <c r="I753" s="294"/>
      <c r="J753" s="154" t="e">
        <f>I753/H753</f>
        <v>#DIV/0!</v>
      </c>
      <c r="K753" s="294"/>
      <c r="L753" s="154" t="e">
        <f t="shared" ref="L753:L757" si="1084">K753/H753</f>
        <v>#DIV/0!</v>
      </c>
      <c r="M753" s="157" t="e">
        <f t="shared" ref="M753:M757" si="1085">K753/I753</f>
        <v>#DIV/0!</v>
      </c>
      <c r="N753" s="294">
        <f>H753</f>
        <v>0</v>
      </c>
      <c r="O753" s="294">
        <f>H753-N753</f>
        <v>0</v>
      </c>
      <c r="P753" s="154" t="e">
        <f t="shared" si="1080"/>
        <v>#DIV/0!</v>
      </c>
      <c r="Q753" s="294"/>
      <c r="R753" s="294"/>
      <c r="S753" s="664"/>
      <c r="T753" s="40" t="b">
        <f t="shared" si="999"/>
        <v>1</v>
      </c>
      <c r="CJ753" s="253" t="b">
        <f t="shared" si="1081"/>
        <v>1</v>
      </c>
      <c r="CT753" s="351">
        <f t="shared" si="1082"/>
        <v>0</v>
      </c>
      <c r="CU753" s="253" t="b">
        <f t="shared" si="1083"/>
        <v>1</v>
      </c>
    </row>
    <row r="754" spans="1:99" s="32" customFormat="1" x14ac:dyDescent="0.25">
      <c r="A754" s="529"/>
      <c r="B754" s="162" t="s">
        <v>8</v>
      </c>
      <c r="C754" s="277"/>
      <c r="D754" s="294"/>
      <c r="E754" s="294"/>
      <c r="F754" s="294"/>
      <c r="G754" s="287">
        <f>15542031/1000</f>
        <v>15542.03</v>
      </c>
      <c r="H754" s="287">
        <f>15542031/1000</f>
        <v>15542.03</v>
      </c>
      <c r="I754" s="294"/>
      <c r="J754" s="152">
        <f t="shared" ref="J754:J757" si="1086">I754/H754</f>
        <v>0</v>
      </c>
      <c r="K754" s="294"/>
      <c r="L754" s="152">
        <f t="shared" si="1084"/>
        <v>0</v>
      </c>
      <c r="M754" s="157" t="e">
        <f t="shared" si="1085"/>
        <v>#DIV/0!</v>
      </c>
      <c r="N754" s="294">
        <f t="shared" ref="N754:N757" si="1087">H754</f>
        <v>15542.03</v>
      </c>
      <c r="O754" s="294">
        <f t="shared" ref="O754:O757" si="1088">H754-N754</f>
        <v>0</v>
      </c>
      <c r="P754" s="152">
        <f t="shared" si="1080"/>
        <v>1</v>
      </c>
      <c r="Q754" s="294"/>
      <c r="R754" s="294"/>
      <c r="S754" s="664"/>
      <c r="T754" s="40" t="b">
        <f t="shared" si="999"/>
        <v>0</v>
      </c>
      <c r="CJ754" s="253" t="b">
        <f t="shared" si="1081"/>
        <v>1</v>
      </c>
      <c r="CT754" s="351">
        <f t="shared" si="1082"/>
        <v>15542.03</v>
      </c>
      <c r="CU754" s="253" t="b">
        <f t="shared" si="1083"/>
        <v>1</v>
      </c>
    </row>
    <row r="755" spans="1:99" s="32" customFormat="1" x14ac:dyDescent="0.25">
      <c r="A755" s="529"/>
      <c r="B755" s="161" t="s">
        <v>19</v>
      </c>
      <c r="C755" s="156"/>
      <c r="D755" s="287"/>
      <c r="E755" s="287"/>
      <c r="F755" s="287"/>
      <c r="G755" s="287">
        <f>818001/1000</f>
        <v>818</v>
      </c>
      <c r="H755" s="287">
        <f>818001/1000</f>
        <v>818</v>
      </c>
      <c r="I755" s="294"/>
      <c r="J755" s="152">
        <f t="shared" si="1086"/>
        <v>0</v>
      </c>
      <c r="K755" s="294"/>
      <c r="L755" s="152">
        <f t="shared" si="1084"/>
        <v>0</v>
      </c>
      <c r="M755" s="157" t="e">
        <f t="shared" si="1085"/>
        <v>#DIV/0!</v>
      </c>
      <c r="N755" s="294">
        <f t="shared" si="1087"/>
        <v>818</v>
      </c>
      <c r="O755" s="294">
        <f t="shared" si="1088"/>
        <v>0</v>
      </c>
      <c r="P755" s="152">
        <f t="shared" si="1080"/>
        <v>1</v>
      </c>
      <c r="Q755" s="294"/>
      <c r="R755" s="294"/>
      <c r="S755" s="664"/>
      <c r="T755" s="40" t="b">
        <f t="shared" si="999"/>
        <v>0</v>
      </c>
      <c r="CJ755" s="253" t="b">
        <f t="shared" si="1081"/>
        <v>1</v>
      </c>
      <c r="CT755" s="351">
        <f>N755+O755</f>
        <v>818</v>
      </c>
      <c r="CU755" s="253" t="b">
        <f t="shared" si="1083"/>
        <v>1</v>
      </c>
    </row>
    <row r="756" spans="1:99" s="32" customFormat="1" x14ac:dyDescent="0.25">
      <c r="A756" s="529"/>
      <c r="B756" s="156" t="s">
        <v>22</v>
      </c>
      <c r="C756" s="156"/>
      <c r="D756" s="287"/>
      <c r="E756" s="287"/>
      <c r="F756" s="449"/>
      <c r="G756" s="294"/>
      <c r="H756" s="294"/>
      <c r="I756" s="294"/>
      <c r="J756" s="154" t="e">
        <f t="shared" si="1086"/>
        <v>#DIV/0!</v>
      </c>
      <c r="K756" s="294"/>
      <c r="L756" s="154" t="e">
        <f t="shared" si="1084"/>
        <v>#DIV/0!</v>
      </c>
      <c r="M756" s="157" t="e">
        <f t="shared" si="1085"/>
        <v>#DIV/0!</v>
      </c>
      <c r="N756" s="294">
        <f t="shared" si="1087"/>
        <v>0</v>
      </c>
      <c r="O756" s="294">
        <f t="shared" si="1088"/>
        <v>0</v>
      </c>
      <c r="P756" s="154" t="e">
        <f t="shared" si="1080"/>
        <v>#DIV/0!</v>
      </c>
      <c r="Q756" s="294"/>
      <c r="R756" s="294"/>
      <c r="S756" s="664"/>
      <c r="T756" s="40" t="b">
        <f t="shared" si="999"/>
        <v>1</v>
      </c>
      <c r="CJ756" s="253" t="b">
        <f t="shared" si="1081"/>
        <v>1</v>
      </c>
      <c r="CT756" s="351">
        <f t="shared" ref="CT756:CT760" si="1089">N756+O756</f>
        <v>0</v>
      </c>
      <c r="CU756" s="253" t="b">
        <f t="shared" si="1083"/>
        <v>1</v>
      </c>
    </row>
    <row r="757" spans="1:99" s="32" customFormat="1" x14ac:dyDescent="0.25">
      <c r="A757" s="533"/>
      <c r="B757" s="161" t="s">
        <v>11</v>
      </c>
      <c r="C757" s="156"/>
      <c r="D757" s="287"/>
      <c r="E757" s="287"/>
      <c r="F757" s="449"/>
      <c r="G757" s="294"/>
      <c r="H757" s="294"/>
      <c r="I757" s="294"/>
      <c r="J757" s="154" t="e">
        <f t="shared" si="1086"/>
        <v>#DIV/0!</v>
      </c>
      <c r="K757" s="294"/>
      <c r="L757" s="154" t="e">
        <f t="shared" si="1084"/>
        <v>#DIV/0!</v>
      </c>
      <c r="M757" s="157" t="e">
        <f t="shared" si="1085"/>
        <v>#DIV/0!</v>
      </c>
      <c r="N757" s="294">
        <f t="shared" si="1087"/>
        <v>0</v>
      </c>
      <c r="O757" s="294">
        <f t="shared" si="1088"/>
        <v>0</v>
      </c>
      <c r="P757" s="154" t="e">
        <f t="shared" si="1080"/>
        <v>#DIV/0!</v>
      </c>
      <c r="Q757" s="294"/>
      <c r="R757" s="294"/>
      <c r="S757" s="665"/>
      <c r="T757" s="40" t="b">
        <f t="shared" si="999"/>
        <v>1</v>
      </c>
      <c r="CJ757" s="253" t="b">
        <f t="shared" si="1081"/>
        <v>1</v>
      </c>
      <c r="CT757" s="351">
        <f t="shared" si="1089"/>
        <v>0</v>
      </c>
      <c r="CU757" s="253" t="b">
        <f t="shared" si="1083"/>
        <v>1</v>
      </c>
    </row>
    <row r="758" spans="1:99" s="577" customFormat="1" ht="60" customHeight="1" x14ac:dyDescent="0.25">
      <c r="A758" s="520" t="s">
        <v>389</v>
      </c>
      <c r="B758" s="122" t="s">
        <v>391</v>
      </c>
      <c r="C758" s="156" t="s">
        <v>17</v>
      </c>
      <c r="D758" s="287">
        <f t="shared" ref="D758:I758" si="1090">SUM(D759:D763)</f>
        <v>0</v>
      </c>
      <c r="E758" s="287">
        <f t="shared" si="1090"/>
        <v>0</v>
      </c>
      <c r="F758" s="287">
        <f t="shared" si="1090"/>
        <v>0</v>
      </c>
      <c r="G758" s="287">
        <f t="shared" si="1090"/>
        <v>9960.39</v>
      </c>
      <c r="H758" s="287">
        <f t="shared" si="1090"/>
        <v>9960.39</v>
      </c>
      <c r="I758" s="287">
        <f t="shared" si="1090"/>
        <v>0</v>
      </c>
      <c r="J758" s="153">
        <f>I758/H758</f>
        <v>0</v>
      </c>
      <c r="K758" s="287">
        <f t="shared" ref="K758" si="1091">SUM(K759:K763)</f>
        <v>0</v>
      </c>
      <c r="L758" s="153">
        <f>K758/H758</f>
        <v>0</v>
      </c>
      <c r="M758" s="157" t="e">
        <f>K758/I758</f>
        <v>#DIV/0!</v>
      </c>
      <c r="N758" s="287">
        <f t="shared" ref="N758:O758" si="1092">SUM(N759:N763)</f>
        <v>9960.39</v>
      </c>
      <c r="O758" s="287">
        <f t="shared" si="1092"/>
        <v>0</v>
      </c>
      <c r="P758" s="153">
        <f t="shared" ref="P758:P811" si="1093">N758/H758</f>
        <v>1</v>
      </c>
      <c r="Q758" s="287"/>
      <c r="R758" s="287"/>
      <c r="S758" s="663" t="s">
        <v>260</v>
      </c>
      <c r="T758" s="40" t="b">
        <f t="shared" si="999"/>
        <v>0</v>
      </c>
      <c r="CG758" s="191" t="s">
        <v>113</v>
      </c>
      <c r="CJ758" s="253" t="b">
        <f t="shared" ref="CJ758:CJ811" si="1094">N758+O758=H758</f>
        <v>1</v>
      </c>
      <c r="CT758" s="351">
        <f t="shared" si="1089"/>
        <v>9960.39</v>
      </c>
      <c r="CU758" s="253" t="b">
        <f t="shared" ref="CU758:CU811" si="1095">CT758=H758</f>
        <v>1</v>
      </c>
    </row>
    <row r="759" spans="1:99" s="32" customFormat="1" x14ac:dyDescent="0.25">
      <c r="A759" s="529"/>
      <c r="B759" s="162" t="s">
        <v>10</v>
      </c>
      <c r="C759" s="277"/>
      <c r="D759" s="294"/>
      <c r="E759" s="294"/>
      <c r="F759" s="530"/>
      <c r="G759" s="294"/>
      <c r="H759" s="294"/>
      <c r="I759" s="294"/>
      <c r="J759" s="154" t="e">
        <f>I759/H759</f>
        <v>#DIV/0!</v>
      </c>
      <c r="K759" s="294"/>
      <c r="L759" s="154" t="e">
        <f t="shared" ref="L759:L763" si="1096">K759/H759</f>
        <v>#DIV/0!</v>
      </c>
      <c r="M759" s="157" t="e">
        <f t="shared" ref="M759:M763" si="1097">K759/I759</f>
        <v>#DIV/0!</v>
      </c>
      <c r="N759" s="294">
        <f>H759</f>
        <v>0</v>
      </c>
      <c r="O759" s="294">
        <f>H759-N759</f>
        <v>0</v>
      </c>
      <c r="P759" s="154" t="e">
        <f t="shared" si="1093"/>
        <v>#DIV/0!</v>
      </c>
      <c r="Q759" s="294"/>
      <c r="R759" s="294"/>
      <c r="S759" s="664"/>
      <c r="T759" s="40" t="b">
        <f t="shared" si="999"/>
        <v>1</v>
      </c>
      <c r="CJ759" s="253" t="b">
        <f t="shared" si="1094"/>
        <v>1</v>
      </c>
      <c r="CT759" s="351">
        <f t="shared" si="1089"/>
        <v>0</v>
      </c>
      <c r="CU759" s="253" t="b">
        <f t="shared" si="1095"/>
        <v>1</v>
      </c>
    </row>
    <row r="760" spans="1:99" s="32" customFormat="1" x14ac:dyDescent="0.25">
      <c r="A760" s="529"/>
      <c r="B760" s="162" t="s">
        <v>8</v>
      </c>
      <c r="C760" s="277"/>
      <c r="D760" s="294"/>
      <c r="E760" s="294"/>
      <c r="F760" s="294"/>
      <c r="G760" s="287">
        <f>9462367/1000</f>
        <v>9462.3700000000008</v>
      </c>
      <c r="H760" s="287">
        <f>9462367/1000</f>
        <v>9462.3700000000008</v>
      </c>
      <c r="I760" s="294"/>
      <c r="J760" s="152">
        <f t="shared" ref="J760:J763" si="1098">I760/H760</f>
        <v>0</v>
      </c>
      <c r="K760" s="294"/>
      <c r="L760" s="152">
        <f t="shared" si="1096"/>
        <v>0</v>
      </c>
      <c r="M760" s="157" t="e">
        <f t="shared" si="1097"/>
        <v>#DIV/0!</v>
      </c>
      <c r="N760" s="294">
        <f t="shared" ref="N760:N763" si="1099">H760</f>
        <v>9462.3700000000008</v>
      </c>
      <c r="O760" s="294">
        <f t="shared" ref="O760:O763" si="1100">H760-N760</f>
        <v>0</v>
      </c>
      <c r="P760" s="152">
        <f t="shared" si="1093"/>
        <v>1</v>
      </c>
      <c r="Q760" s="294"/>
      <c r="R760" s="294"/>
      <c r="S760" s="664"/>
      <c r="T760" s="40" t="b">
        <f t="shared" si="999"/>
        <v>0</v>
      </c>
      <c r="CJ760" s="253" t="b">
        <f t="shared" si="1094"/>
        <v>1</v>
      </c>
      <c r="CT760" s="351">
        <f t="shared" si="1089"/>
        <v>9462.3700000000008</v>
      </c>
      <c r="CU760" s="253" t="b">
        <f t="shared" si="1095"/>
        <v>1</v>
      </c>
    </row>
    <row r="761" spans="1:99" s="32" customFormat="1" x14ac:dyDescent="0.25">
      <c r="A761" s="529"/>
      <c r="B761" s="161" t="s">
        <v>19</v>
      </c>
      <c r="C761" s="156"/>
      <c r="D761" s="287"/>
      <c r="E761" s="287"/>
      <c r="F761" s="287"/>
      <c r="G761" s="287">
        <f>498019/1000</f>
        <v>498.02</v>
      </c>
      <c r="H761" s="287">
        <f>498019/1000</f>
        <v>498.02</v>
      </c>
      <c r="I761" s="294"/>
      <c r="J761" s="152">
        <f t="shared" si="1098"/>
        <v>0</v>
      </c>
      <c r="K761" s="294"/>
      <c r="L761" s="152">
        <f t="shared" si="1096"/>
        <v>0</v>
      </c>
      <c r="M761" s="157" t="e">
        <f t="shared" si="1097"/>
        <v>#DIV/0!</v>
      </c>
      <c r="N761" s="294">
        <f t="shared" si="1099"/>
        <v>498.02</v>
      </c>
      <c r="O761" s="294">
        <f t="shared" si="1100"/>
        <v>0</v>
      </c>
      <c r="P761" s="152">
        <f t="shared" si="1093"/>
        <v>1</v>
      </c>
      <c r="Q761" s="294"/>
      <c r="R761" s="294"/>
      <c r="S761" s="664"/>
      <c r="T761" s="40" t="b">
        <f t="shared" si="999"/>
        <v>0</v>
      </c>
      <c r="CJ761" s="253" t="b">
        <f t="shared" si="1094"/>
        <v>1</v>
      </c>
      <c r="CT761" s="351">
        <f>N761+O761</f>
        <v>498.02</v>
      </c>
      <c r="CU761" s="253" t="b">
        <f t="shared" si="1095"/>
        <v>1</v>
      </c>
    </row>
    <row r="762" spans="1:99" s="32" customFormat="1" x14ac:dyDescent="0.25">
      <c r="A762" s="529"/>
      <c r="B762" s="156" t="s">
        <v>22</v>
      </c>
      <c r="C762" s="156"/>
      <c r="D762" s="287"/>
      <c r="E762" s="287"/>
      <c r="F762" s="449"/>
      <c r="G762" s="294"/>
      <c r="H762" s="294"/>
      <c r="I762" s="294"/>
      <c r="J762" s="154" t="e">
        <f t="shared" si="1098"/>
        <v>#DIV/0!</v>
      </c>
      <c r="K762" s="294"/>
      <c r="L762" s="154" t="e">
        <f t="shared" si="1096"/>
        <v>#DIV/0!</v>
      </c>
      <c r="M762" s="157" t="e">
        <f t="shared" si="1097"/>
        <v>#DIV/0!</v>
      </c>
      <c r="N762" s="294">
        <f t="shared" si="1099"/>
        <v>0</v>
      </c>
      <c r="O762" s="294">
        <f t="shared" si="1100"/>
        <v>0</v>
      </c>
      <c r="P762" s="154" t="e">
        <f t="shared" si="1093"/>
        <v>#DIV/0!</v>
      </c>
      <c r="Q762" s="294"/>
      <c r="R762" s="294"/>
      <c r="S762" s="664"/>
      <c r="T762" s="40" t="b">
        <f t="shared" si="999"/>
        <v>1</v>
      </c>
      <c r="CJ762" s="253" t="b">
        <f t="shared" si="1094"/>
        <v>1</v>
      </c>
      <c r="CT762" s="351">
        <f t="shared" ref="CT762:CT766" si="1101">N762+O762</f>
        <v>0</v>
      </c>
      <c r="CU762" s="253" t="b">
        <f t="shared" si="1095"/>
        <v>1</v>
      </c>
    </row>
    <row r="763" spans="1:99" s="32" customFormat="1" x14ac:dyDescent="0.25">
      <c r="A763" s="533"/>
      <c r="B763" s="161" t="s">
        <v>11</v>
      </c>
      <c r="C763" s="156"/>
      <c r="D763" s="287"/>
      <c r="E763" s="287"/>
      <c r="F763" s="449"/>
      <c r="G763" s="294"/>
      <c r="H763" s="294"/>
      <c r="I763" s="294"/>
      <c r="J763" s="154" t="e">
        <f t="shared" si="1098"/>
        <v>#DIV/0!</v>
      </c>
      <c r="K763" s="294"/>
      <c r="L763" s="154" t="e">
        <f t="shared" si="1096"/>
        <v>#DIV/0!</v>
      </c>
      <c r="M763" s="157" t="e">
        <f t="shared" si="1097"/>
        <v>#DIV/0!</v>
      </c>
      <c r="N763" s="294">
        <f t="shared" si="1099"/>
        <v>0</v>
      </c>
      <c r="O763" s="294">
        <f t="shared" si="1100"/>
        <v>0</v>
      </c>
      <c r="P763" s="154" t="e">
        <f t="shared" si="1093"/>
        <v>#DIV/0!</v>
      </c>
      <c r="Q763" s="294"/>
      <c r="R763" s="294"/>
      <c r="S763" s="665"/>
      <c r="T763" s="40" t="b">
        <f t="shared" si="999"/>
        <v>1</v>
      </c>
      <c r="CJ763" s="253" t="b">
        <f t="shared" si="1094"/>
        <v>1</v>
      </c>
      <c r="CT763" s="351">
        <f t="shared" si="1101"/>
        <v>0</v>
      </c>
      <c r="CU763" s="253" t="b">
        <f t="shared" si="1095"/>
        <v>1</v>
      </c>
    </row>
    <row r="764" spans="1:99" s="577" customFormat="1" ht="72" customHeight="1" x14ac:dyDescent="0.25">
      <c r="A764" s="520" t="s">
        <v>389</v>
      </c>
      <c r="B764" s="122" t="s">
        <v>392</v>
      </c>
      <c r="C764" s="156" t="s">
        <v>17</v>
      </c>
      <c r="D764" s="287">
        <f t="shared" ref="D764:I764" si="1102">SUM(D765:D769)</f>
        <v>0</v>
      </c>
      <c r="E764" s="287">
        <f t="shared" si="1102"/>
        <v>0</v>
      </c>
      <c r="F764" s="287">
        <f t="shared" si="1102"/>
        <v>0</v>
      </c>
      <c r="G764" s="287">
        <f t="shared" si="1102"/>
        <v>57642.16</v>
      </c>
      <c r="H764" s="287">
        <f t="shared" si="1102"/>
        <v>57642.16</v>
      </c>
      <c r="I764" s="287">
        <f t="shared" si="1102"/>
        <v>0</v>
      </c>
      <c r="J764" s="153">
        <f>I764/H764</f>
        <v>0</v>
      </c>
      <c r="K764" s="287">
        <f t="shared" ref="K764" si="1103">SUM(K765:K769)</f>
        <v>0</v>
      </c>
      <c r="L764" s="153">
        <f>K764/H764</f>
        <v>0</v>
      </c>
      <c r="M764" s="157" t="e">
        <f>K764/I764</f>
        <v>#DIV/0!</v>
      </c>
      <c r="N764" s="287">
        <f t="shared" ref="N764:O764" si="1104">SUM(N765:N769)</f>
        <v>57642.16</v>
      </c>
      <c r="O764" s="287">
        <f t="shared" si="1104"/>
        <v>0</v>
      </c>
      <c r="P764" s="153">
        <f t="shared" si="1093"/>
        <v>1</v>
      </c>
      <c r="Q764" s="287"/>
      <c r="R764" s="287"/>
      <c r="S764" s="663" t="s">
        <v>260</v>
      </c>
      <c r="T764" s="40" t="b">
        <f t="shared" si="999"/>
        <v>0</v>
      </c>
      <c r="CG764" s="191" t="s">
        <v>113</v>
      </c>
      <c r="CJ764" s="253" t="b">
        <f t="shared" si="1094"/>
        <v>1</v>
      </c>
      <c r="CT764" s="351">
        <f t="shared" si="1101"/>
        <v>57642.16</v>
      </c>
      <c r="CU764" s="253" t="b">
        <f t="shared" si="1095"/>
        <v>1</v>
      </c>
    </row>
    <row r="765" spans="1:99" s="32" customFormat="1" x14ac:dyDescent="0.25">
      <c r="A765" s="529"/>
      <c r="B765" s="162" t="s">
        <v>10</v>
      </c>
      <c r="C765" s="277"/>
      <c r="D765" s="294"/>
      <c r="E765" s="294"/>
      <c r="F765" s="530"/>
      <c r="G765" s="294"/>
      <c r="H765" s="294"/>
      <c r="I765" s="294"/>
      <c r="J765" s="154" t="e">
        <f>I765/H765</f>
        <v>#DIV/0!</v>
      </c>
      <c r="K765" s="294"/>
      <c r="L765" s="154" t="e">
        <f t="shared" ref="L765:L769" si="1105">K765/H765</f>
        <v>#DIV/0!</v>
      </c>
      <c r="M765" s="157" t="e">
        <f t="shared" ref="M765:M769" si="1106">K765/I765</f>
        <v>#DIV/0!</v>
      </c>
      <c r="N765" s="294">
        <f>H765</f>
        <v>0</v>
      </c>
      <c r="O765" s="294">
        <f>H765-N765</f>
        <v>0</v>
      </c>
      <c r="P765" s="154" t="e">
        <f t="shared" si="1093"/>
        <v>#DIV/0!</v>
      </c>
      <c r="Q765" s="294"/>
      <c r="R765" s="294"/>
      <c r="S765" s="664"/>
      <c r="T765" s="40" t="b">
        <f t="shared" si="999"/>
        <v>1</v>
      </c>
      <c r="CJ765" s="253" t="b">
        <f t="shared" si="1094"/>
        <v>1</v>
      </c>
      <c r="CT765" s="351">
        <f t="shared" si="1101"/>
        <v>0</v>
      </c>
      <c r="CU765" s="253" t="b">
        <f t="shared" si="1095"/>
        <v>1</v>
      </c>
    </row>
    <row r="766" spans="1:99" s="32" customFormat="1" x14ac:dyDescent="0.25">
      <c r="A766" s="529"/>
      <c r="B766" s="162" t="s">
        <v>8</v>
      </c>
      <c r="C766" s="277"/>
      <c r="D766" s="294"/>
      <c r="E766" s="294"/>
      <c r="F766" s="294"/>
      <c r="G766" s="287">
        <f>54760053/1000</f>
        <v>54760.05</v>
      </c>
      <c r="H766" s="287">
        <f>54760053/1000</f>
        <v>54760.05</v>
      </c>
      <c r="I766" s="294"/>
      <c r="J766" s="152">
        <f t="shared" ref="J766:J769" si="1107">I766/H766</f>
        <v>0</v>
      </c>
      <c r="K766" s="294"/>
      <c r="L766" s="152">
        <f t="shared" si="1105"/>
        <v>0</v>
      </c>
      <c r="M766" s="157" t="e">
        <f t="shared" si="1106"/>
        <v>#DIV/0!</v>
      </c>
      <c r="N766" s="294">
        <f t="shared" ref="N766:N769" si="1108">H766</f>
        <v>54760.05</v>
      </c>
      <c r="O766" s="294">
        <f t="shared" ref="O766:O769" si="1109">H766-N766</f>
        <v>0</v>
      </c>
      <c r="P766" s="152">
        <f t="shared" si="1093"/>
        <v>1</v>
      </c>
      <c r="Q766" s="294"/>
      <c r="R766" s="294"/>
      <c r="S766" s="664"/>
      <c r="T766" s="40" t="b">
        <f t="shared" si="999"/>
        <v>0</v>
      </c>
      <c r="CJ766" s="253" t="b">
        <f t="shared" si="1094"/>
        <v>1</v>
      </c>
      <c r="CT766" s="351">
        <f t="shared" si="1101"/>
        <v>54760.05</v>
      </c>
      <c r="CU766" s="253" t="b">
        <f t="shared" si="1095"/>
        <v>1</v>
      </c>
    </row>
    <row r="767" spans="1:99" s="32" customFormat="1" x14ac:dyDescent="0.25">
      <c r="A767" s="529"/>
      <c r="B767" s="161" t="s">
        <v>19</v>
      </c>
      <c r="C767" s="156"/>
      <c r="D767" s="287"/>
      <c r="E767" s="287"/>
      <c r="F767" s="287"/>
      <c r="G767" s="287">
        <f>2882108/1000</f>
        <v>2882.11</v>
      </c>
      <c r="H767" s="287">
        <f>2882108/1000</f>
        <v>2882.11</v>
      </c>
      <c r="I767" s="294"/>
      <c r="J767" s="152">
        <f t="shared" si="1107"/>
        <v>0</v>
      </c>
      <c r="K767" s="294"/>
      <c r="L767" s="152">
        <f t="shared" si="1105"/>
        <v>0</v>
      </c>
      <c r="M767" s="157" t="e">
        <f t="shared" si="1106"/>
        <v>#DIV/0!</v>
      </c>
      <c r="N767" s="294">
        <f t="shared" si="1108"/>
        <v>2882.11</v>
      </c>
      <c r="O767" s="294">
        <f t="shared" si="1109"/>
        <v>0</v>
      </c>
      <c r="P767" s="152">
        <f t="shared" si="1093"/>
        <v>1</v>
      </c>
      <c r="Q767" s="294"/>
      <c r="R767" s="294"/>
      <c r="S767" s="664"/>
      <c r="T767" s="40" t="b">
        <f t="shared" si="999"/>
        <v>0</v>
      </c>
      <c r="CJ767" s="253" t="b">
        <f t="shared" si="1094"/>
        <v>1</v>
      </c>
      <c r="CT767" s="351">
        <f>N767+O767</f>
        <v>2882.11</v>
      </c>
      <c r="CU767" s="253" t="b">
        <f t="shared" si="1095"/>
        <v>1</v>
      </c>
    </row>
    <row r="768" spans="1:99" s="32" customFormat="1" x14ac:dyDescent="0.25">
      <c r="A768" s="529"/>
      <c r="B768" s="156" t="s">
        <v>22</v>
      </c>
      <c r="C768" s="156"/>
      <c r="D768" s="287"/>
      <c r="E768" s="287"/>
      <c r="F768" s="449"/>
      <c r="G768" s="294"/>
      <c r="H768" s="294"/>
      <c r="I768" s="294"/>
      <c r="J768" s="154" t="e">
        <f t="shared" si="1107"/>
        <v>#DIV/0!</v>
      </c>
      <c r="K768" s="294"/>
      <c r="L768" s="154" t="e">
        <f t="shared" si="1105"/>
        <v>#DIV/0!</v>
      </c>
      <c r="M768" s="157" t="e">
        <f t="shared" si="1106"/>
        <v>#DIV/0!</v>
      </c>
      <c r="N768" s="294">
        <f t="shared" si="1108"/>
        <v>0</v>
      </c>
      <c r="O768" s="294">
        <f t="shared" si="1109"/>
        <v>0</v>
      </c>
      <c r="P768" s="154" t="e">
        <f t="shared" si="1093"/>
        <v>#DIV/0!</v>
      </c>
      <c r="Q768" s="294"/>
      <c r="R768" s="294"/>
      <c r="S768" s="664"/>
      <c r="T768" s="40" t="b">
        <f t="shared" si="999"/>
        <v>1</v>
      </c>
      <c r="CJ768" s="253" t="b">
        <f t="shared" si="1094"/>
        <v>1</v>
      </c>
      <c r="CT768" s="351">
        <f t="shared" ref="CT768:CT772" si="1110">N768+O768</f>
        <v>0</v>
      </c>
      <c r="CU768" s="253" t="b">
        <f t="shared" si="1095"/>
        <v>1</v>
      </c>
    </row>
    <row r="769" spans="1:99" s="32" customFormat="1" x14ac:dyDescent="0.25">
      <c r="A769" s="533"/>
      <c r="B769" s="161" t="s">
        <v>11</v>
      </c>
      <c r="C769" s="156"/>
      <c r="D769" s="287"/>
      <c r="E769" s="287"/>
      <c r="F769" s="449"/>
      <c r="G769" s="294"/>
      <c r="H769" s="294"/>
      <c r="I769" s="294"/>
      <c r="J769" s="154" t="e">
        <f t="shared" si="1107"/>
        <v>#DIV/0!</v>
      </c>
      <c r="K769" s="294"/>
      <c r="L769" s="154" t="e">
        <f t="shared" si="1105"/>
        <v>#DIV/0!</v>
      </c>
      <c r="M769" s="157" t="e">
        <f t="shared" si="1106"/>
        <v>#DIV/0!</v>
      </c>
      <c r="N769" s="294">
        <f t="shared" si="1108"/>
        <v>0</v>
      </c>
      <c r="O769" s="294">
        <f t="shared" si="1109"/>
        <v>0</v>
      </c>
      <c r="P769" s="154" t="e">
        <f t="shared" si="1093"/>
        <v>#DIV/0!</v>
      </c>
      <c r="Q769" s="294"/>
      <c r="R769" s="294"/>
      <c r="S769" s="665"/>
      <c r="T769" s="40" t="b">
        <f t="shared" si="999"/>
        <v>1</v>
      </c>
      <c r="CJ769" s="253" t="b">
        <f t="shared" si="1094"/>
        <v>1</v>
      </c>
      <c r="CT769" s="351">
        <f t="shared" si="1110"/>
        <v>0</v>
      </c>
      <c r="CU769" s="253" t="b">
        <f t="shared" si="1095"/>
        <v>1</v>
      </c>
    </row>
    <row r="770" spans="1:99" s="577" customFormat="1" ht="69" customHeight="1" x14ac:dyDescent="0.25">
      <c r="A770" s="520" t="s">
        <v>389</v>
      </c>
      <c r="B770" s="122" t="s">
        <v>393</v>
      </c>
      <c r="C770" s="156" t="s">
        <v>17</v>
      </c>
      <c r="D770" s="287">
        <f t="shared" ref="D770:I770" si="1111">SUM(D771:D775)</f>
        <v>0</v>
      </c>
      <c r="E770" s="287">
        <f t="shared" si="1111"/>
        <v>0</v>
      </c>
      <c r="F770" s="287">
        <f t="shared" si="1111"/>
        <v>0</v>
      </c>
      <c r="G770" s="287">
        <f t="shared" si="1111"/>
        <v>5674.39</v>
      </c>
      <c r="H770" s="287">
        <f t="shared" si="1111"/>
        <v>5674.39</v>
      </c>
      <c r="I770" s="287">
        <f t="shared" si="1111"/>
        <v>0</v>
      </c>
      <c r="J770" s="153">
        <f>I770/H770</f>
        <v>0</v>
      </c>
      <c r="K770" s="287">
        <f t="shared" ref="K770" si="1112">SUM(K771:K775)</f>
        <v>0</v>
      </c>
      <c r="L770" s="153">
        <f>K770/H770</f>
        <v>0</v>
      </c>
      <c r="M770" s="157" t="e">
        <f>K770/I770</f>
        <v>#DIV/0!</v>
      </c>
      <c r="N770" s="287">
        <f t="shared" ref="N770:O770" si="1113">SUM(N771:N775)</f>
        <v>5674.39</v>
      </c>
      <c r="O770" s="287">
        <f t="shared" si="1113"/>
        <v>0</v>
      </c>
      <c r="P770" s="153">
        <f t="shared" si="1093"/>
        <v>1</v>
      </c>
      <c r="Q770" s="287"/>
      <c r="R770" s="287"/>
      <c r="S770" s="663" t="s">
        <v>260</v>
      </c>
      <c r="T770" s="40" t="b">
        <f t="shared" si="999"/>
        <v>0</v>
      </c>
      <c r="CG770" s="191" t="s">
        <v>113</v>
      </c>
      <c r="CJ770" s="253" t="b">
        <f t="shared" si="1094"/>
        <v>1</v>
      </c>
      <c r="CT770" s="351">
        <f t="shared" si="1110"/>
        <v>5674.39</v>
      </c>
      <c r="CU770" s="253" t="b">
        <f t="shared" si="1095"/>
        <v>1</v>
      </c>
    </row>
    <row r="771" spans="1:99" s="32" customFormat="1" x14ac:dyDescent="0.25">
      <c r="A771" s="529"/>
      <c r="B771" s="162" t="s">
        <v>10</v>
      </c>
      <c r="C771" s="277"/>
      <c r="D771" s="294"/>
      <c r="E771" s="294"/>
      <c r="F771" s="530"/>
      <c r="G771" s="294"/>
      <c r="H771" s="294"/>
      <c r="I771" s="294"/>
      <c r="J771" s="154" t="e">
        <f>I771/H771</f>
        <v>#DIV/0!</v>
      </c>
      <c r="K771" s="294"/>
      <c r="L771" s="154" t="e">
        <f t="shared" ref="L771:L775" si="1114">K771/H771</f>
        <v>#DIV/0!</v>
      </c>
      <c r="M771" s="157" t="e">
        <f t="shared" ref="M771:M775" si="1115">K771/I771</f>
        <v>#DIV/0!</v>
      </c>
      <c r="N771" s="294">
        <f>H771</f>
        <v>0</v>
      </c>
      <c r="O771" s="294">
        <f>H771-N771</f>
        <v>0</v>
      </c>
      <c r="P771" s="154" t="e">
        <f t="shared" si="1093"/>
        <v>#DIV/0!</v>
      </c>
      <c r="Q771" s="294"/>
      <c r="R771" s="294"/>
      <c r="S771" s="664"/>
      <c r="T771" s="40" t="b">
        <f t="shared" si="999"/>
        <v>1</v>
      </c>
      <c r="CJ771" s="253" t="b">
        <f t="shared" si="1094"/>
        <v>1</v>
      </c>
      <c r="CT771" s="351">
        <f t="shared" si="1110"/>
        <v>0</v>
      </c>
      <c r="CU771" s="253" t="b">
        <f t="shared" si="1095"/>
        <v>1</v>
      </c>
    </row>
    <row r="772" spans="1:99" s="32" customFormat="1" x14ac:dyDescent="0.25">
      <c r="A772" s="529"/>
      <c r="B772" s="162" t="s">
        <v>8</v>
      </c>
      <c r="C772" s="277"/>
      <c r="D772" s="294"/>
      <c r="E772" s="294"/>
      <c r="F772" s="294"/>
      <c r="G772" s="287">
        <f>5390666/1000</f>
        <v>5390.67</v>
      </c>
      <c r="H772" s="287">
        <f>5390666/1000</f>
        <v>5390.67</v>
      </c>
      <c r="I772" s="294"/>
      <c r="J772" s="152">
        <f t="shared" ref="J772:J775" si="1116">I772/H772</f>
        <v>0</v>
      </c>
      <c r="K772" s="294"/>
      <c r="L772" s="152">
        <f t="shared" si="1114"/>
        <v>0</v>
      </c>
      <c r="M772" s="157" t="e">
        <f t="shared" si="1115"/>
        <v>#DIV/0!</v>
      </c>
      <c r="N772" s="294">
        <f t="shared" ref="N772:N775" si="1117">H772</f>
        <v>5390.67</v>
      </c>
      <c r="O772" s="294">
        <f t="shared" ref="O772:O775" si="1118">H772-N772</f>
        <v>0</v>
      </c>
      <c r="P772" s="152">
        <f t="shared" si="1093"/>
        <v>1</v>
      </c>
      <c r="Q772" s="294"/>
      <c r="R772" s="294"/>
      <c r="S772" s="664"/>
      <c r="T772" s="40" t="b">
        <f t="shared" si="999"/>
        <v>0</v>
      </c>
      <c r="CJ772" s="253" t="b">
        <f t="shared" si="1094"/>
        <v>1</v>
      </c>
      <c r="CT772" s="351">
        <f t="shared" si="1110"/>
        <v>5390.67</v>
      </c>
      <c r="CU772" s="253" t="b">
        <f t="shared" si="1095"/>
        <v>1</v>
      </c>
    </row>
    <row r="773" spans="1:99" s="32" customFormat="1" x14ac:dyDescent="0.25">
      <c r="A773" s="529"/>
      <c r="B773" s="161" t="s">
        <v>19</v>
      </c>
      <c r="C773" s="156"/>
      <c r="D773" s="287"/>
      <c r="E773" s="287"/>
      <c r="F773" s="287"/>
      <c r="G773" s="287">
        <f>283719/1000</f>
        <v>283.72000000000003</v>
      </c>
      <c r="H773" s="287">
        <f>283719/1000</f>
        <v>283.72000000000003</v>
      </c>
      <c r="I773" s="294"/>
      <c r="J773" s="152">
        <f t="shared" si="1116"/>
        <v>0</v>
      </c>
      <c r="K773" s="294"/>
      <c r="L773" s="152">
        <f t="shared" si="1114"/>
        <v>0</v>
      </c>
      <c r="M773" s="157" t="e">
        <f t="shared" si="1115"/>
        <v>#DIV/0!</v>
      </c>
      <c r="N773" s="294">
        <f t="shared" si="1117"/>
        <v>283.72000000000003</v>
      </c>
      <c r="O773" s="294">
        <f t="shared" si="1118"/>
        <v>0</v>
      </c>
      <c r="P773" s="152">
        <f t="shared" si="1093"/>
        <v>1</v>
      </c>
      <c r="Q773" s="294"/>
      <c r="R773" s="294"/>
      <c r="S773" s="664"/>
      <c r="T773" s="40" t="b">
        <f t="shared" si="999"/>
        <v>0</v>
      </c>
      <c r="CJ773" s="253" t="b">
        <f t="shared" si="1094"/>
        <v>1</v>
      </c>
      <c r="CT773" s="351">
        <f>N773+O773</f>
        <v>283.72000000000003</v>
      </c>
      <c r="CU773" s="253" t="b">
        <f t="shared" si="1095"/>
        <v>1</v>
      </c>
    </row>
    <row r="774" spans="1:99" s="32" customFormat="1" x14ac:dyDescent="0.25">
      <c r="A774" s="529"/>
      <c r="B774" s="156" t="s">
        <v>22</v>
      </c>
      <c r="C774" s="156"/>
      <c r="D774" s="287"/>
      <c r="E774" s="287"/>
      <c r="F774" s="449"/>
      <c r="G774" s="294"/>
      <c r="H774" s="294"/>
      <c r="I774" s="294"/>
      <c r="J774" s="154" t="e">
        <f t="shared" si="1116"/>
        <v>#DIV/0!</v>
      </c>
      <c r="K774" s="294"/>
      <c r="L774" s="154" t="e">
        <f t="shared" si="1114"/>
        <v>#DIV/0!</v>
      </c>
      <c r="M774" s="157" t="e">
        <f t="shared" si="1115"/>
        <v>#DIV/0!</v>
      </c>
      <c r="N774" s="294">
        <f t="shared" si="1117"/>
        <v>0</v>
      </c>
      <c r="O774" s="294">
        <f t="shared" si="1118"/>
        <v>0</v>
      </c>
      <c r="P774" s="154" t="e">
        <f t="shared" si="1093"/>
        <v>#DIV/0!</v>
      </c>
      <c r="Q774" s="294"/>
      <c r="R774" s="294"/>
      <c r="S774" s="664"/>
      <c r="T774" s="40" t="b">
        <f t="shared" si="999"/>
        <v>1</v>
      </c>
      <c r="CJ774" s="253" t="b">
        <f t="shared" si="1094"/>
        <v>1</v>
      </c>
      <c r="CT774" s="351">
        <f t="shared" ref="CT774:CT778" si="1119">N774+O774</f>
        <v>0</v>
      </c>
      <c r="CU774" s="253" t="b">
        <f t="shared" si="1095"/>
        <v>1</v>
      </c>
    </row>
    <row r="775" spans="1:99" s="32" customFormat="1" x14ac:dyDescent="0.25">
      <c r="A775" s="533"/>
      <c r="B775" s="161" t="s">
        <v>11</v>
      </c>
      <c r="C775" s="156"/>
      <c r="D775" s="287"/>
      <c r="E775" s="287"/>
      <c r="F775" s="449"/>
      <c r="G775" s="294"/>
      <c r="H775" s="294"/>
      <c r="I775" s="294"/>
      <c r="J775" s="154" t="e">
        <f t="shared" si="1116"/>
        <v>#DIV/0!</v>
      </c>
      <c r="K775" s="294"/>
      <c r="L775" s="154" t="e">
        <f t="shared" si="1114"/>
        <v>#DIV/0!</v>
      </c>
      <c r="M775" s="157" t="e">
        <f t="shared" si="1115"/>
        <v>#DIV/0!</v>
      </c>
      <c r="N775" s="294">
        <f t="shared" si="1117"/>
        <v>0</v>
      </c>
      <c r="O775" s="294">
        <f t="shared" si="1118"/>
        <v>0</v>
      </c>
      <c r="P775" s="154" t="e">
        <f t="shared" si="1093"/>
        <v>#DIV/0!</v>
      </c>
      <c r="Q775" s="294"/>
      <c r="R775" s="294"/>
      <c r="S775" s="665"/>
      <c r="T775" s="40" t="b">
        <f t="shared" si="999"/>
        <v>1</v>
      </c>
      <c r="CJ775" s="253" t="b">
        <f t="shared" si="1094"/>
        <v>1</v>
      </c>
      <c r="CT775" s="351">
        <f t="shared" si="1119"/>
        <v>0</v>
      </c>
      <c r="CU775" s="253" t="b">
        <f t="shared" si="1095"/>
        <v>1</v>
      </c>
    </row>
    <row r="776" spans="1:99" s="577" customFormat="1" ht="72" customHeight="1" x14ac:dyDescent="0.25">
      <c r="A776" s="520" t="s">
        <v>389</v>
      </c>
      <c r="B776" s="122" t="s">
        <v>394</v>
      </c>
      <c r="C776" s="156" t="s">
        <v>17</v>
      </c>
      <c r="D776" s="287">
        <f t="shared" ref="D776:I776" si="1120">SUM(D777:D781)</f>
        <v>0</v>
      </c>
      <c r="E776" s="287">
        <f t="shared" si="1120"/>
        <v>0</v>
      </c>
      <c r="F776" s="287">
        <f t="shared" si="1120"/>
        <v>0</v>
      </c>
      <c r="G776" s="287">
        <f t="shared" si="1120"/>
        <v>3051.11</v>
      </c>
      <c r="H776" s="287">
        <f t="shared" si="1120"/>
        <v>3051.11</v>
      </c>
      <c r="I776" s="287">
        <f t="shared" si="1120"/>
        <v>0</v>
      </c>
      <c r="J776" s="153">
        <f>I776/H776</f>
        <v>0</v>
      </c>
      <c r="K776" s="287">
        <f t="shared" ref="K776" si="1121">SUM(K777:K781)</f>
        <v>0</v>
      </c>
      <c r="L776" s="153">
        <f>K776/H776</f>
        <v>0</v>
      </c>
      <c r="M776" s="157" t="e">
        <f>K776/I776</f>
        <v>#DIV/0!</v>
      </c>
      <c r="N776" s="287">
        <f t="shared" ref="N776:O776" si="1122">SUM(N777:N781)</f>
        <v>3051.11</v>
      </c>
      <c r="O776" s="287">
        <f t="shared" si="1122"/>
        <v>0</v>
      </c>
      <c r="P776" s="153">
        <f t="shared" si="1093"/>
        <v>1</v>
      </c>
      <c r="Q776" s="287"/>
      <c r="R776" s="287"/>
      <c r="S776" s="663" t="s">
        <v>260</v>
      </c>
      <c r="T776" s="40" t="b">
        <f t="shared" si="999"/>
        <v>0</v>
      </c>
      <c r="CG776" s="191" t="s">
        <v>113</v>
      </c>
      <c r="CJ776" s="253" t="b">
        <f t="shared" si="1094"/>
        <v>1</v>
      </c>
      <c r="CT776" s="351">
        <f t="shared" si="1119"/>
        <v>3051.11</v>
      </c>
      <c r="CU776" s="253" t="b">
        <f t="shared" si="1095"/>
        <v>1</v>
      </c>
    </row>
    <row r="777" spans="1:99" s="32" customFormat="1" x14ac:dyDescent="0.25">
      <c r="A777" s="529"/>
      <c r="B777" s="162" t="s">
        <v>10</v>
      </c>
      <c r="C777" s="277"/>
      <c r="D777" s="294"/>
      <c r="E777" s="294"/>
      <c r="F777" s="530"/>
      <c r="G777" s="294"/>
      <c r="H777" s="294"/>
      <c r="I777" s="294"/>
      <c r="J777" s="154" t="e">
        <f>I777/H777</f>
        <v>#DIV/0!</v>
      </c>
      <c r="K777" s="294"/>
      <c r="L777" s="154" t="e">
        <f t="shared" ref="L777:L781" si="1123">K777/H777</f>
        <v>#DIV/0!</v>
      </c>
      <c r="M777" s="157" t="e">
        <f t="shared" ref="M777:M781" si="1124">K777/I777</f>
        <v>#DIV/0!</v>
      </c>
      <c r="N777" s="294">
        <f>H777</f>
        <v>0</v>
      </c>
      <c r="O777" s="294">
        <f>H777-N777</f>
        <v>0</v>
      </c>
      <c r="P777" s="154" t="e">
        <f t="shared" si="1093"/>
        <v>#DIV/0!</v>
      </c>
      <c r="Q777" s="294"/>
      <c r="R777" s="294"/>
      <c r="S777" s="664"/>
      <c r="T777" s="40" t="b">
        <f t="shared" si="999"/>
        <v>1</v>
      </c>
      <c r="CJ777" s="253" t="b">
        <f t="shared" si="1094"/>
        <v>1</v>
      </c>
      <c r="CT777" s="351">
        <f t="shared" si="1119"/>
        <v>0</v>
      </c>
      <c r="CU777" s="253" t="b">
        <f t="shared" si="1095"/>
        <v>1</v>
      </c>
    </row>
    <row r="778" spans="1:99" s="32" customFormat="1" x14ac:dyDescent="0.25">
      <c r="A778" s="529"/>
      <c r="B778" s="162" t="s">
        <v>8</v>
      </c>
      <c r="C778" s="277"/>
      <c r="D778" s="294"/>
      <c r="E778" s="294"/>
      <c r="F778" s="294"/>
      <c r="G778" s="287">
        <f>2898552/1000</f>
        <v>2898.55</v>
      </c>
      <c r="H778" s="287">
        <f>2898552/1000</f>
        <v>2898.55</v>
      </c>
      <c r="I778" s="294"/>
      <c r="J778" s="152">
        <f t="shared" ref="J778:J781" si="1125">I778/H778</f>
        <v>0</v>
      </c>
      <c r="K778" s="294"/>
      <c r="L778" s="152">
        <f t="shared" si="1123"/>
        <v>0</v>
      </c>
      <c r="M778" s="157" t="e">
        <f t="shared" si="1124"/>
        <v>#DIV/0!</v>
      </c>
      <c r="N778" s="294">
        <f t="shared" ref="N778:N781" si="1126">H778</f>
        <v>2898.55</v>
      </c>
      <c r="O778" s="294">
        <f t="shared" ref="O778:O781" si="1127">H778-N778</f>
        <v>0</v>
      </c>
      <c r="P778" s="152">
        <f t="shared" si="1093"/>
        <v>1</v>
      </c>
      <c r="Q778" s="294"/>
      <c r="R778" s="294"/>
      <c r="S778" s="664"/>
      <c r="T778" s="40" t="b">
        <f t="shared" si="999"/>
        <v>0</v>
      </c>
      <c r="CJ778" s="253" t="b">
        <f t="shared" si="1094"/>
        <v>1</v>
      </c>
      <c r="CT778" s="351">
        <f t="shared" si="1119"/>
        <v>2898.55</v>
      </c>
      <c r="CU778" s="253" t="b">
        <f t="shared" si="1095"/>
        <v>1</v>
      </c>
    </row>
    <row r="779" spans="1:99" s="32" customFormat="1" x14ac:dyDescent="0.25">
      <c r="A779" s="529"/>
      <c r="B779" s="161" t="s">
        <v>19</v>
      </c>
      <c r="C779" s="156"/>
      <c r="D779" s="287"/>
      <c r="E779" s="287"/>
      <c r="F779" s="287"/>
      <c r="G779" s="287">
        <f>152556/1000</f>
        <v>152.56</v>
      </c>
      <c r="H779" s="287">
        <f>152556/1000</f>
        <v>152.56</v>
      </c>
      <c r="I779" s="294"/>
      <c r="J779" s="152">
        <f t="shared" si="1125"/>
        <v>0</v>
      </c>
      <c r="K779" s="294"/>
      <c r="L779" s="152">
        <f t="shared" si="1123"/>
        <v>0</v>
      </c>
      <c r="M779" s="157" t="e">
        <f t="shared" si="1124"/>
        <v>#DIV/0!</v>
      </c>
      <c r="N779" s="294">
        <f t="shared" si="1126"/>
        <v>152.56</v>
      </c>
      <c r="O779" s="294">
        <f t="shared" si="1127"/>
        <v>0</v>
      </c>
      <c r="P779" s="152">
        <f t="shared" si="1093"/>
        <v>1</v>
      </c>
      <c r="Q779" s="294"/>
      <c r="R779" s="294"/>
      <c r="S779" s="664"/>
      <c r="T779" s="40" t="b">
        <f t="shared" si="999"/>
        <v>0</v>
      </c>
      <c r="CJ779" s="253" t="b">
        <f t="shared" si="1094"/>
        <v>1</v>
      </c>
      <c r="CT779" s="351">
        <f>N779+O779</f>
        <v>152.56</v>
      </c>
      <c r="CU779" s="253" t="b">
        <f t="shared" si="1095"/>
        <v>1</v>
      </c>
    </row>
    <row r="780" spans="1:99" s="32" customFormat="1" x14ac:dyDescent="0.25">
      <c r="A780" s="529"/>
      <c r="B780" s="156" t="s">
        <v>22</v>
      </c>
      <c r="C780" s="156"/>
      <c r="D780" s="287"/>
      <c r="E780" s="287"/>
      <c r="F780" s="449"/>
      <c r="G780" s="294"/>
      <c r="H780" s="294"/>
      <c r="I780" s="294"/>
      <c r="J780" s="154" t="e">
        <f t="shared" si="1125"/>
        <v>#DIV/0!</v>
      </c>
      <c r="K780" s="294"/>
      <c r="L780" s="154" t="e">
        <f t="shared" si="1123"/>
        <v>#DIV/0!</v>
      </c>
      <c r="M780" s="157" t="e">
        <f t="shared" si="1124"/>
        <v>#DIV/0!</v>
      </c>
      <c r="N780" s="294">
        <f t="shared" si="1126"/>
        <v>0</v>
      </c>
      <c r="O780" s="294">
        <f t="shared" si="1127"/>
        <v>0</v>
      </c>
      <c r="P780" s="154" t="e">
        <f t="shared" si="1093"/>
        <v>#DIV/0!</v>
      </c>
      <c r="Q780" s="294"/>
      <c r="R780" s="294"/>
      <c r="S780" s="664"/>
      <c r="T780" s="40" t="b">
        <f t="shared" ref="T780:T843" si="1128">H786-K786=Q786</f>
        <v>1</v>
      </c>
      <c r="CJ780" s="253" t="b">
        <f t="shared" si="1094"/>
        <v>1</v>
      </c>
      <c r="CT780" s="351">
        <f t="shared" ref="CT780:CT784" si="1129">N780+O780</f>
        <v>0</v>
      </c>
      <c r="CU780" s="253" t="b">
        <f t="shared" si="1095"/>
        <v>1</v>
      </c>
    </row>
    <row r="781" spans="1:99" s="32" customFormat="1" x14ac:dyDescent="0.25">
      <c r="A781" s="533"/>
      <c r="B781" s="161" t="s">
        <v>11</v>
      </c>
      <c r="C781" s="156"/>
      <c r="D781" s="287"/>
      <c r="E781" s="287"/>
      <c r="F781" s="449"/>
      <c r="G781" s="294"/>
      <c r="H781" s="294"/>
      <c r="I781" s="294"/>
      <c r="J781" s="154" t="e">
        <f t="shared" si="1125"/>
        <v>#DIV/0!</v>
      </c>
      <c r="K781" s="294"/>
      <c r="L781" s="154" t="e">
        <f t="shared" si="1123"/>
        <v>#DIV/0!</v>
      </c>
      <c r="M781" s="157" t="e">
        <f t="shared" si="1124"/>
        <v>#DIV/0!</v>
      </c>
      <c r="N781" s="294">
        <f t="shared" si="1126"/>
        <v>0</v>
      </c>
      <c r="O781" s="294">
        <f t="shared" si="1127"/>
        <v>0</v>
      </c>
      <c r="P781" s="154" t="e">
        <f t="shared" si="1093"/>
        <v>#DIV/0!</v>
      </c>
      <c r="Q781" s="294"/>
      <c r="R781" s="294"/>
      <c r="S781" s="665"/>
      <c r="T781" s="40" t="b">
        <f t="shared" si="1128"/>
        <v>1</v>
      </c>
      <c r="CJ781" s="253" t="b">
        <f t="shared" si="1094"/>
        <v>1</v>
      </c>
      <c r="CT781" s="351">
        <f t="shared" si="1129"/>
        <v>0</v>
      </c>
      <c r="CU781" s="253" t="b">
        <f t="shared" si="1095"/>
        <v>1</v>
      </c>
    </row>
    <row r="782" spans="1:99" s="577" customFormat="1" ht="64.5" customHeight="1" x14ac:dyDescent="0.25">
      <c r="A782" s="520" t="s">
        <v>389</v>
      </c>
      <c r="B782" s="122" t="s">
        <v>395</v>
      </c>
      <c r="C782" s="156" t="s">
        <v>17</v>
      </c>
      <c r="D782" s="287">
        <f t="shared" ref="D782:I782" si="1130">SUM(D783:D787)</f>
        <v>0</v>
      </c>
      <c r="E782" s="287">
        <f t="shared" si="1130"/>
        <v>0</v>
      </c>
      <c r="F782" s="287">
        <f t="shared" si="1130"/>
        <v>0</v>
      </c>
      <c r="G782" s="287">
        <f t="shared" si="1130"/>
        <v>6239.57</v>
      </c>
      <c r="H782" s="287">
        <f t="shared" si="1130"/>
        <v>6239.57</v>
      </c>
      <c r="I782" s="287">
        <f t="shared" si="1130"/>
        <v>0</v>
      </c>
      <c r="J782" s="153">
        <f>I782/H782</f>
        <v>0</v>
      </c>
      <c r="K782" s="287">
        <f t="shared" ref="K782" si="1131">SUM(K783:K787)</f>
        <v>0</v>
      </c>
      <c r="L782" s="153">
        <f>K782/H782</f>
        <v>0</v>
      </c>
      <c r="M782" s="157" t="e">
        <f>K782/I782</f>
        <v>#DIV/0!</v>
      </c>
      <c r="N782" s="287">
        <f t="shared" ref="N782:O782" si="1132">SUM(N783:N787)</f>
        <v>6239.57</v>
      </c>
      <c r="O782" s="287">
        <f t="shared" si="1132"/>
        <v>0</v>
      </c>
      <c r="P782" s="153">
        <f t="shared" si="1093"/>
        <v>1</v>
      </c>
      <c r="Q782" s="287"/>
      <c r="R782" s="287"/>
      <c r="S782" s="663" t="s">
        <v>260</v>
      </c>
      <c r="T782" s="40" t="b">
        <f t="shared" si="1128"/>
        <v>0</v>
      </c>
      <c r="CG782" s="191" t="s">
        <v>113</v>
      </c>
      <c r="CJ782" s="253" t="b">
        <f t="shared" si="1094"/>
        <v>1</v>
      </c>
      <c r="CT782" s="351">
        <f t="shared" si="1129"/>
        <v>6239.57</v>
      </c>
      <c r="CU782" s="253" t="b">
        <f t="shared" si="1095"/>
        <v>1</v>
      </c>
    </row>
    <row r="783" spans="1:99" s="32" customFormat="1" x14ac:dyDescent="0.25">
      <c r="A783" s="529"/>
      <c r="B783" s="162" t="s">
        <v>10</v>
      </c>
      <c r="C783" s="277"/>
      <c r="D783" s="294"/>
      <c r="E783" s="294"/>
      <c r="F783" s="530"/>
      <c r="G783" s="294"/>
      <c r="H783" s="294"/>
      <c r="I783" s="294"/>
      <c r="J783" s="154" t="e">
        <f>I783/H783</f>
        <v>#DIV/0!</v>
      </c>
      <c r="K783" s="294"/>
      <c r="L783" s="154" t="e">
        <f t="shared" ref="L783:L787" si="1133">K783/H783</f>
        <v>#DIV/0!</v>
      </c>
      <c r="M783" s="157" t="e">
        <f t="shared" ref="M783:M787" si="1134">K783/I783</f>
        <v>#DIV/0!</v>
      </c>
      <c r="N783" s="294">
        <f>H783</f>
        <v>0</v>
      </c>
      <c r="O783" s="294">
        <f>H783-N783</f>
        <v>0</v>
      </c>
      <c r="P783" s="154" t="e">
        <f t="shared" si="1093"/>
        <v>#DIV/0!</v>
      </c>
      <c r="Q783" s="294"/>
      <c r="R783" s="294"/>
      <c r="S783" s="664"/>
      <c r="T783" s="40" t="b">
        <f t="shared" si="1128"/>
        <v>1</v>
      </c>
      <c r="CJ783" s="253" t="b">
        <f t="shared" si="1094"/>
        <v>1</v>
      </c>
      <c r="CT783" s="351">
        <f t="shared" si="1129"/>
        <v>0</v>
      </c>
      <c r="CU783" s="253" t="b">
        <f t="shared" si="1095"/>
        <v>1</v>
      </c>
    </row>
    <row r="784" spans="1:99" s="32" customFormat="1" x14ac:dyDescent="0.25">
      <c r="A784" s="529"/>
      <c r="B784" s="162" t="s">
        <v>8</v>
      </c>
      <c r="C784" s="277"/>
      <c r="D784" s="294"/>
      <c r="E784" s="294"/>
      <c r="F784" s="294"/>
      <c r="G784" s="287">
        <f>5927593/1000</f>
        <v>5927.59</v>
      </c>
      <c r="H784" s="287">
        <f>5927593/1000</f>
        <v>5927.59</v>
      </c>
      <c r="I784" s="294"/>
      <c r="J784" s="152">
        <f t="shared" ref="J784:J787" si="1135">I784/H784</f>
        <v>0</v>
      </c>
      <c r="K784" s="294"/>
      <c r="L784" s="152">
        <f t="shared" si="1133"/>
        <v>0</v>
      </c>
      <c r="M784" s="157" t="e">
        <f t="shared" si="1134"/>
        <v>#DIV/0!</v>
      </c>
      <c r="N784" s="294">
        <f t="shared" ref="N784:N787" si="1136">H784</f>
        <v>5927.59</v>
      </c>
      <c r="O784" s="294">
        <f t="shared" ref="O784:O787" si="1137">H784-N784</f>
        <v>0</v>
      </c>
      <c r="P784" s="152">
        <f t="shared" si="1093"/>
        <v>1</v>
      </c>
      <c r="Q784" s="294"/>
      <c r="R784" s="294"/>
      <c r="S784" s="664"/>
      <c r="T784" s="40" t="b">
        <f t="shared" si="1128"/>
        <v>0</v>
      </c>
      <c r="CJ784" s="253" t="b">
        <f t="shared" si="1094"/>
        <v>1</v>
      </c>
      <c r="CT784" s="351">
        <f t="shared" si="1129"/>
        <v>5927.59</v>
      </c>
      <c r="CU784" s="253" t="b">
        <f t="shared" si="1095"/>
        <v>1</v>
      </c>
    </row>
    <row r="785" spans="1:99" s="32" customFormat="1" x14ac:dyDescent="0.25">
      <c r="A785" s="529"/>
      <c r="B785" s="161" t="s">
        <v>19</v>
      </c>
      <c r="C785" s="156"/>
      <c r="D785" s="287"/>
      <c r="E785" s="287"/>
      <c r="F785" s="287"/>
      <c r="G785" s="287">
        <f>311979/1000</f>
        <v>311.98</v>
      </c>
      <c r="H785" s="287">
        <f>311979/1000</f>
        <v>311.98</v>
      </c>
      <c r="I785" s="294"/>
      <c r="J785" s="152">
        <f t="shared" si="1135"/>
        <v>0</v>
      </c>
      <c r="K785" s="294"/>
      <c r="L785" s="152">
        <f t="shared" si="1133"/>
        <v>0</v>
      </c>
      <c r="M785" s="157" t="e">
        <f t="shared" si="1134"/>
        <v>#DIV/0!</v>
      </c>
      <c r="N785" s="294">
        <f t="shared" si="1136"/>
        <v>311.98</v>
      </c>
      <c r="O785" s="294">
        <f t="shared" si="1137"/>
        <v>0</v>
      </c>
      <c r="P785" s="152">
        <f t="shared" si="1093"/>
        <v>1</v>
      </c>
      <c r="Q785" s="294"/>
      <c r="R785" s="294"/>
      <c r="S785" s="664"/>
      <c r="T785" s="40" t="b">
        <f t="shared" si="1128"/>
        <v>0</v>
      </c>
      <c r="CJ785" s="253" t="b">
        <f t="shared" si="1094"/>
        <v>1</v>
      </c>
      <c r="CT785" s="351">
        <f>N785+O785</f>
        <v>311.98</v>
      </c>
      <c r="CU785" s="253" t="b">
        <f t="shared" si="1095"/>
        <v>1</v>
      </c>
    </row>
    <row r="786" spans="1:99" s="32" customFormat="1" x14ac:dyDescent="0.25">
      <c r="A786" s="529"/>
      <c r="B786" s="156" t="s">
        <v>22</v>
      </c>
      <c r="C786" s="156"/>
      <c r="D786" s="287"/>
      <c r="E786" s="287"/>
      <c r="F786" s="449"/>
      <c r="G786" s="294"/>
      <c r="H786" s="294"/>
      <c r="I786" s="294"/>
      <c r="J786" s="154" t="e">
        <f t="shared" si="1135"/>
        <v>#DIV/0!</v>
      </c>
      <c r="K786" s="294"/>
      <c r="L786" s="154" t="e">
        <f t="shared" si="1133"/>
        <v>#DIV/0!</v>
      </c>
      <c r="M786" s="157" t="e">
        <f t="shared" si="1134"/>
        <v>#DIV/0!</v>
      </c>
      <c r="N786" s="294">
        <f t="shared" si="1136"/>
        <v>0</v>
      </c>
      <c r="O786" s="294">
        <f t="shared" si="1137"/>
        <v>0</v>
      </c>
      <c r="P786" s="154" t="e">
        <f t="shared" si="1093"/>
        <v>#DIV/0!</v>
      </c>
      <c r="Q786" s="294"/>
      <c r="R786" s="294"/>
      <c r="S786" s="664"/>
      <c r="T786" s="40" t="b">
        <f t="shared" si="1128"/>
        <v>1</v>
      </c>
      <c r="CJ786" s="253" t="b">
        <f t="shared" si="1094"/>
        <v>1</v>
      </c>
      <c r="CT786" s="351">
        <f t="shared" ref="CT786:CT790" si="1138">N786+O786</f>
        <v>0</v>
      </c>
      <c r="CU786" s="253" t="b">
        <f t="shared" si="1095"/>
        <v>1</v>
      </c>
    </row>
    <row r="787" spans="1:99" s="32" customFormat="1" x14ac:dyDescent="0.25">
      <c r="A787" s="533"/>
      <c r="B787" s="161" t="s">
        <v>11</v>
      </c>
      <c r="C787" s="156"/>
      <c r="D787" s="287"/>
      <c r="E787" s="287"/>
      <c r="F787" s="449"/>
      <c r="G787" s="294"/>
      <c r="H787" s="294"/>
      <c r="I787" s="294"/>
      <c r="J787" s="154" t="e">
        <f t="shared" si="1135"/>
        <v>#DIV/0!</v>
      </c>
      <c r="K787" s="294"/>
      <c r="L787" s="154" t="e">
        <f t="shared" si="1133"/>
        <v>#DIV/0!</v>
      </c>
      <c r="M787" s="157" t="e">
        <f t="shared" si="1134"/>
        <v>#DIV/0!</v>
      </c>
      <c r="N787" s="294">
        <f t="shared" si="1136"/>
        <v>0</v>
      </c>
      <c r="O787" s="294">
        <f t="shared" si="1137"/>
        <v>0</v>
      </c>
      <c r="P787" s="154" t="e">
        <f t="shared" si="1093"/>
        <v>#DIV/0!</v>
      </c>
      <c r="Q787" s="294"/>
      <c r="R787" s="294"/>
      <c r="S787" s="665"/>
      <c r="T787" s="40" t="b">
        <f t="shared" si="1128"/>
        <v>1</v>
      </c>
      <c r="CJ787" s="253" t="b">
        <f t="shared" si="1094"/>
        <v>1</v>
      </c>
      <c r="CT787" s="351">
        <f t="shared" si="1138"/>
        <v>0</v>
      </c>
      <c r="CU787" s="253" t="b">
        <f t="shared" si="1095"/>
        <v>1</v>
      </c>
    </row>
    <row r="788" spans="1:99" s="577" customFormat="1" ht="67.5" customHeight="1" x14ac:dyDescent="0.25">
      <c r="A788" s="520" t="s">
        <v>389</v>
      </c>
      <c r="B788" s="122" t="s">
        <v>396</v>
      </c>
      <c r="C788" s="156" t="s">
        <v>17</v>
      </c>
      <c r="D788" s="287">
        <f t="shared" ref="D788:I788" si="1139">SUM(D789:D793)</f>
        <v>0</v>
      </c>
      <c r="E788" s="287">
        <f t="shared" si="1139"/>
        <v>0</v>
      </c>
      <c r="F788" s="287">
        <f t="shared" si="1139"/>
        <v>0</v>
      </c>
      <c r="G788" s="287">
        <f t="shared" si="1139"/>
        <v>11104.16</v>
      </c>
      <c r="H788" s="287">
        <f t="shared" si="1139"/>
        <v>11104.16</v>
      </c>
      <c r="I788" s="287">
        <f t="shared" si="1139"/>
        <v>0</v>
      </c>
      <c r="J788" s="153">
        <f>I788/H788</f>
        <v>0</v>
      </c>
      <c r="K788" s="287">
        <f t="shared" ref="K788" si="1140">SUM(K789:K793)</f>
        <v>0</v>
      </c>
      <c r="L788" s="153">
        <f>K788/H788</f>
        <v>0</v>
      </c>
      <c r="M788" s="157" t="e">
        <f>K788/I788</f>
        <v>#DIV/0!</v>
      </c>
      <c r="N788" s="287">
        <f t="shared" ref="N788:O788" si="1141">SUM(N789:N793)</f>
        <v>11104.16</v>
      </c>
      <c r="O788" s="287">
        <f t="shared" si="1141"/>
        <v>0</v>
      </c>
      <c r="P788" s="153">
        <f t="shared" si="1093"/>
        <v>1</v>
      </c>
      <c r="Q788" s="287"/>
      <c r="R788" s="287"/>
      <c r="S788" s="663" t="s">
        <v>260</v>
      </c>
      <c r="T788" s="40" t="b">
        <f t="shared" si="1128"/>
        <v>0</v>
      </c>
      <c r="CG788" s="191" t="s">
        <v>113</v>
      </c>
      <c r="CJ788" s="253" t="b">
        <f t="shared" si="1094"/>
        <v>1</v>
      </c>
      <c r="CT788" s="351">
        <f t="shared" si="1138"/>
        <v>11104.16</v>
      </c>
      <c r="CU788" s="253" t="b">
        <f t="shared" si="1095"/>
        <v>1</v>
      </c>
    </row>
    <row r="789" spans="1:99" s="32" customFormat="1" x14ac:dyDescent="0.25">
      <c r="A789" s="529"/>
      <c r="B789" s="162" t="s">
        <v>10</v>
      </c>
      <c r="C789" s="277"/>
      <c r="D789" s="294"/>
      <c r="E789" s="294"/>
      <c r="F789" s="530"/>
      <c r="G789" s="294"/>
      <c r="H789" s="294"/>
      <c r="I789" s="294"/>
      <c r="J789" s="154" t="e">
        <f>I789/H789</f>
        <v>#DIV/0!</v>
      </c>
      <c r="K789" s="294"/>
      <c r="L789" s="154" t="e">
        <f t="shared" ref="L789:L793" si="1142">K789/H789</f>
        <v>#DIV/0!</v>
      </c>
      <c r="M789" s="157" t="e">
        <f t="shared" ref="M789:M793" si="1143">K789/I789</f>
        <v>#DIV/0!</v>
      </c>
      <c r="N789" s="294">
        <f>H789</f>
        <v>0</v>
      </c>
      <c r="O789" s="294">
        <f>H789-N789</f>
        <v>0</v>
      </c>
      <c r="P789" s="154" t="e">
        <f t="shared" si="1093"/>
        <v>#DIV/0!</v>
      </c>
      <c r="Q789" s="294"/>
      <c r="R789" s="294"/>
      <c r="S789" s="664"/>
      <c r="T789" s="40" t="b">
        <f t="shared" si="1128"/>
        <v>1</v>
      </c>
      <c r="CJ789" s="253" t="b">
        <f t="shared" si="1094"/>
        <v>1</v>
      </c>
      <c r="CT789" s="351">
        <f t="shared" si="1138"/>
        <v>0</v>
      </c>
      <c r="CU789" s="253" t="b">
        <f t="shared" si="1095"/>
        <v>1</v>
      </c>
    </row>
    <row r="790" spans="1:99" s="32" customFormat="1" x14ac:dyDescent="0.25">
      <c r="A790" s="529"/>
      <c r="B790" s="162" t="s">
        <v>8</v>
      </c>
      <c r="C790" s="277"/>
      <c r="D790" s="294"/>
      <c r="E790" s="294"/>
      <c r="F790" s="294"/>
      <c r="G790" s="287">
        <f>10548952/1000</f>
        <v>10548.95</v>
      </c>
      <c r="H790" s="287">
        <f>10548952/1000</f>
        <v>10548.95</v>
      </c>
      <c r="I790" s="294"/>
      <c r="J790" s="152">
        <f t="shared" ref="J790:J793" si="1144">I790/H790</f>
        <v>0</v>
      </c>
      <c r="K790" s="294"/>
      <c r="L790" s="152">
        <f t="shared" si="1142"/>
        <v>0</v>
      </c>
      <c r="M790" s="157" t="e">
        <f t="shared" si="1143"/>
        <v>#DIV/0!</v>
      </c>
      <c r="N790" s="294">
        <f t="shared" ref="N790:N793" si="1145">H790</f>
        <v>10548.95</v>
      </c>
      <c r="O790" s="294">
        <f t="shared" ref="O790:O793" si="1146">H790-N790</f>
        <v>0</v>
      </c>
      <c r="P790" s="152">
        <f t="shared" si="1093"/>
        <v>1</v>
      </c>
      <c r="Q790" s="294"/>
      <c r="R790" s="294"/>
      <c r="S790" s="664"/>
      <c r="T790" s="40" t="b">
        <f t="shared" si="1128"/>
        <v>0</v>
      </c>
      <c r="CJ790" s="253" t="b">
        <f t="shared" si="1094"/>
        <v>1</v>
      </c>
      <c r="CT790" s="351">
        <f t="shared" si="1138"/>
        <v>10548.95</v>
      </c>
      <c r="CU790" s="253" t="b">
        <f t="shared" si="1095"/>
        <v>1</v>
      </c>
    </row>
    <row r="791" spans="1:99" s="32" customFormat="1" x14ac:dyDescent="0.25">
      <c r="A791" s="529"/>
      <c r="B791" s="161" t="s">
        <v>19</v>
      </c>
      <c r="C791" s="156"/>
      <c r="D791" s="287"/>
      <c r="E791" s="287"/>
      <c r="F791" s="287"/>
      <c r="G791" s="287">
        <f>555208/1000</f>
        <v>555.21</v>
      </c>
      <c r="H791" s="287">
        <f>555208/1000</f>
        <v>555.21</v>
      </c>
      <c r="I791" s="294"/>
      <c r="J791" s="152">
        <f t="shared" si="1144"/>
        <v>0</v>
      </c>
      <c r="K791" s="294"/>
      <c r="L791" s="152">
        <f t="shared" si="1142"/>
        <v>0</v>
      </c>
      <c r="M791" s="157" t="e">
        <f t="shared" si="1143"/>
        <v>#DIV/0!</v>
      </c>
      <c r="N791" s="294">
        <f t="shared" si="1145"/>
        <v>555.21</v>
      </c>
      <c r="O791" s="294">
        <f t="shared" si="1146"/>
        <v>0</v>
      </c>
      <c r="P791" s="152">
        <f t="shared" si="1093"/>
        <v>1</v>
      </c>
      <c r="Q791" s="294"/>
      <c r="R791" s="294"/>
      <c r="S791" s="664"/>
      <c r="T791" s="40" t="b">
        <f t="shared" si="1128"/>
        <v>0</v>
      </c>
      <c r="CJ791" s="253" t="b">
        <f t="shared" si="1094"/>
        <v>1</v>
      </c>
      <c r="CT791" s="351">
        <f>N791+O791</f>
        <v>555.21</v>
      </c>
      <c r="CU791" s="253" t="b">
        <f t="shared" si="1095"/>
        <v>1</v>
      </c>
    </row>
    <row r="792" spans="1:99" s="32" customFormat="1" x14ac:dyDescent="0.25">
      <c r="A792" s="529"/>
      <c r="B792" s="156" t="s">
        <v>22</v>
      </c>
      <c r="C792" s="156"/>
      <c r="D792" s="287"/>
      <c r="E792" s="287"/>
      <c r="F792" s="449"/>
      <c r="G792" s="294"/>
      <c r="H792" s="294"/>
      <c r="I792" s="294"/>
      <c r="J792" s="154" t="e">
        <f t="shared" si="1144"/>
        <v>#DIV/0!</v>
      </c>
      <c r="K792" s="294"/>
      <c r="L792" s="154" t="e">
        <f t="shared" si="1142"/>
        <v>#DIV/0!</v>
      </c>
      <c r="M792" s="157" t="e">
        <f t="shared" si="1143"/>
        <v>#DIV/0!</v>
      </c>
      <c r="N792" s="294">
        <f t="shared" si="1145"/>
        <v>0</v>
      </c>
      <c r="O792" s="294">
        <f t="shared" si="1146"/>
        <v>0</v>
      </c>
      <c r="P792" s="154" t="e">
        <f t="shared" si="1093"/>
        <v>#DIV/0!</v>
      </c>
      <c r="Q792" s="294"/>
      <c r="R792" s="294"/>
      <c r="S792" s="664"/>
      <c r="T792" s="40" t="b">
        <f t="shared" si="1128"/>
        <v>1</v>
      </c>
      <c r="CJ792" s="253" t="b">
        <f t="shared" si="1094"/>
        <v>1</v>
      </c>
      <c r="CT792" s="351">
        <f t="shared" ref="CT792:CT796" si="1147">N792+O792</f>
        <v>0</v>
      </c>
      <c r="CU792" s="253" t="b">
        <f t="shared" si="1095"/>
        <v>1</v>
      </c>
    </row>
    <row r="793" spans="1:99" s="32" customFormat="1" x14ac:dyDescent="0.25">
      <c r="A793" s="533"/>
      <c r="B793" s="161" t="s">
        <v>11</v>
      </c>
      <c r="C793" s="156"/>
      <c r="D793" s="287"/>
      <c r="E793" s="287"/>
      <c r="F793" s="449"/>
      <c r="G793" s="294"/>
      <c r="H793" s="294"/>
      <c r="I793" s="294"/>
      <c r="J793" s="154" t="e">
        <f t="shared" si="1144"/>
        <v>#DIV/0!</v>
      </c>
      <c r="K793" s="294"/>
      <c r="L793" s="154" t="e">
        <f t="shared" si="1142"/>
        <v>#DIV/0!</v>
      </c>
      <c r="M793" s="157" t="e">
        <f t="shared" si="1143"/>
        <v>#DIV/0!</v>
      </c>
      <c r="N793" s="294">
        <f t="shared" si="1145"/>
        <v>0</v>
      </c>
      <c r="O793" s="294">
        <f t="shared" si="1146"/>
        <v>0</v>
      </c>
      <c r="P793" s="154" t="e">
        <f t="shared" si="1093"/>
        <v>#DIV/0!</v>
      </c>
      <c r="Q793" s="294"/>
      <c r="R793" s="294"/>
      <c r="S793" s="665"/>
      <c r="T793" s="40" t="b">
        <f t="shared" si="1128"/>
        <v>1</v>
      </c>
      <c r="CJ793" s="253" t="b">
        <f t="shared" si="1094"/>
        <v>1</v>
      </c>
      <c r="CT793" s="351">
        <f t="shared" si="1147"/>
        <v>0</v>
      </c>
      <c r="CU793" s="253" t="b">
        <f t="shared" si="1095"/>
        <v>1</v>
      </c>
    </row>
    <row r="794" spans="1:99" s="577" customFormat="1" ht="63" customHeight="1" x14ac:dyDescent="0.25">
      <c r="A794" s="520" t="s">
        <v>389</v>
      </c>
      <c r="B794" s="122" t="s">
        <v>397</v>
      </c>
      <c r="C794" s="156" t="s">
        <v>17</v>
      </c>
      <c r="D794" s="287">
        <f t="shared" ref="D794:I794" si="1148">SUM(D795:D799)</f>
        <v>0</v>
      </c>
      <c r="E794" s="287">
        <f t="shared" si="1148"/>
        <v>0</v>
      </c>
      <c r="F794" s="287">
        <f t="shared" si="1148"/>
        <v>0</v>
      </c>
      <c r="G794" s="287">
        <f t="shared" si="1148"/>
        <v>10397.43</v>
      </c>
      <c r="H794" s="287">
        <f t="shared" si="1148"/>
        <v>10397.43</v>
      </c>
      <c r="I794" s="287">
        <f t="shared" si="1148"/>
        <v>0</v>
      </c>
      <c r="J794" s="153">
        <f>I794/H794</f>
        <v>0</v>
      </c>
      <c r="K794" s="287">
        <f t="shared" ref="K794" si="1149">SUM(K795:K799)</f>
        <v>0</v>
      </c>
      <c r="L794" s="153">
        <f>K794/H794</f>
        <v>0</v>
      </c>
      <c r="M794" s="157" t="e">
        <f>K794/I794</f>
        <v>#DIV/0!</v>
      </c>
      <c r="N794" s="287">
        <f t="shared" ref="N794:O794" si="1150">SUM(N795:N799)</f>
        <v>10397.43</v>
      </c>
      <c r="O794" s="287">
        <f t="shared" si="1150"/>
        <v>0</v>
      </c>
      <c r="P794" s="153">
        <f t="shared" si="1093"/>
        <v>1</v>
      </c>
      <c r="Q794" s="287"/>
      <c r="R794" s="287"/>
      <c r="S794" s="663" t="s">
        <v>260</v>
      </c>
      <c r="T794" s="40" t="b">
        <f t="shared" si="1128"/>
        <v>0</v>
      </c>
      <c r="CG794" s="191" t="s">
        <v>113</v>
      </c>
      <c r="CJ794" s="253" t="b">
        <f t="shared" si="1094"/>
        <v>1</v>
      </c>
      <c r="CT794" s="351">
        <f t="shared" si="1147"/>
        <v>10397.43</v>
      </c>
      <c r="CU794" s="253" t="b">
        <f t="shared" si="1095"/>
        <v>1</v>
      </c>
    </row>
    <row r="795" spans="1:99" s="32" customFormat="1" x14ac:dyDescent="0.25">
      <c r="A795" s="529"/>
      <c r="B795" s="162" t="s">
        <v>10</v>
      </c>
      <c r="C795" s="277"/>
      <c r="D795" s="294"/>
      <c r="E795" s="294"/>
      <c r="F795" s="530"/>
      <c r="G795" s="294"/>
      <c r="H795" s="294"/>
      <c r="I795" s="294"/>
      <c r="J795" s="154" t="e">
        <f>I795/H795</f>
        <v>#DIV/0!</v>
      </c>
      <c r="K795" s="294"/>
      <c r="L795" s="154" t="e">
        <f t="shared" ref="L795:L799" si="1151">K795/H795</f>
        <v>#DIV/0!</v>
      </c>
      <c r="M795" s="157" t="e">
        <f t="shared" ref="M795:M799" si="1152">K795/I795</f>
        <v>#DIV/0!</v>
      </c>
      <c r="N795" s="294">
        <f>H795</f>
        <v>0</v>
      </c>
      <c r="O795" s="294">
        <f>H795-N795</f>
        <v>0</v>
      </c>
      <c r="P795" s="154" t="e">
        <f t="shared" si="1093"/>
        <v>#DIV/0!</v>
      </c>
      <c r="Q795" s="294"/>
      <c r="R795" s="294"/>
      <c r="S795" s="664"/>
      <c r="T795" s="40" t="b">
        <f t="shared" si="1128"/>
        <v>1</v>
      </c>
      <c r="CJ795" s="253" t="b">
        <f t="shared" si="1094"/>
        <v>1</v>
      </c>
      <c r="CT795" s="351">
        <f t="shared" si="1147"/>
        <v>0</v>
      </c>
      <c r="CU795" s="253" t="b">
        <f t="shared" si="1095"/>
        <v>1</v>
      </c>
    </row>
    <row r="796" spans="1:99" s="32" customFormat="1" x14ac:dyDescent="0.25">
      <c r="A796" s="529"/>
      <c r="B796" s="162" t="s">
        <v>8</v>
      </c>
      <c r="C796" s="277"/>
      <c r="D796" s="294"/>
      <c r="E796" s="294"/>
      <c r="F796" s="294"/>
      <c r="G796" s="287">
        <f>9877554/1000+0.01</f>
        <v>9877.56</v>
      </c>
      <c r="H796" s="287">
        <f>9877554/1000+0.01</f>
        <v>9877.56</v>
      </c>
      <c r="I796" s="294"/>
      <c r="J796" s="152">
        <f t="shared" ref="J796:J799" si="1153">I796/H796</f>
        <v>0</v>
      </c>
      <c r="K796" s="294"/>
      <c r="L796" s="152">
        <f t="shared" si="1151"/>
        <v>0</v>
      </c>
      <c r="M796" s="157" t="e">
        <f t="shared" si="1152"/>
        <v>#DIV/0!</v>
      </c>
      <c r="N796" s="294">
        <f t="shared" ref="N796:N799" si="1154">H796</f>
        <v>9877.56</v>
      </c>
      <c r="O796" s="294">
        <f t="shared" ref="O796:O799" si="1155">H796-N796</f>
        <v>0</v>
      </c>
      <c r="P796" s="152">
        <f t="shared" si="1093"/>
        <v>1</v>
      </c>
      <c r="Q796" s="294"/>
      <c r="R796" s="294"/>
      <c r="S796" s="664"/>
      <c r="T796" s="40" t="b">
        <f t="shared" si="1128"/>
        <v>0</v>
      </c>
      <c r="CJ796" s="253" t="b">
        <f t="shared" si="1094"/>
        <v>1</v>
      </c>
      <c r="CT796" s="351">
        <f t="shared" si="1147"/>
        <v>9877.56</v>
      </c>
      <c r="CU796" s="253" t="b">
        <f t="shared" si="1095"/>
        <v>1</v>
      </c>
    </row>
    <row r="797" spans="1:99" s="32" customFormat="1" x14ac:dyDescent="0.25">
      <c r="A797" s="529"/>
      <c r="B797" s="161" t="s">
        <v>19</v>
      </c>
      <c r="C797" s="156"/>
      <c r="D797" s="287"/>
      <c r="E797" s="287"/>
      <c r="F797" s="287"/>
      <c r="G797" s="287">
        <f>519871/1000</f>
        <v>519.87</v>
      </c>
      <c r="H797" s="287">
        <f>519871/1000</f>
        <v>519.87</v>
      </c>
      <c r="I797" s="294"/>
      <c r="J797" s="152">
        <f t="shared" si="1153"/>
        <v>0</v>
      </c>
      <c r="K797" s="294"/>
      <c r="L797" s="152">
        <f t="shared" si="1151"/>
        <v>0</v>
      </c>
      <c r="M797" s="157" t="e">
        <f t="shared" si="1152"/>
        <v>#DIV/0!</v>
      </c>
      <c r="N797" s="294">
        <f t="shared" si="1154"/>
        <v>519.87</v>
      </c>
      <c r="O797" s="294">
        <f t="shared" si="1155"/>
        <v>0</v>
      </c>
      <c r="P797" s="152">
        <f t="shared" si="1093"/>
        <v>1</v>
      </c>
      <c r="Q797" s="294"/>
      <c r="R797" s="294"/>
      <c r="S797" s="664"/>
      <c r="T797" s="40" t="b">
        <f t="shared" si="1128"/>
        <v>0</v>
      </c>
      <c r="CJ797" s="253" t="b">
        <f t="shared" si="1094"/>
        <v>1</v>
      </c>
      <c r="CT797" s="351">
        <f>N797+O797</f>
        <v>519.87</v>
      </c>
      <c r="CU797" s="253" t="b">
        <f t="shared" si="1095"/>
        <v>1</v>
      </c>
    </row>
    <row r="798" spans="1:99" s="32" customFormat="1" x14ac:dyDescent="0.25">
      <c r="A798" s="529"/>
      <c r="B798" s="156" t="s">
        <v>22</v>
      </c>
      <c r="C798" s="156"/>
      <c r="D798" s="287"/>
      <c r="E798" s="287"/>
      <c r="F798" s="449"/>
      <c r="G798" s="294"/>
      <c r="H798" s="294"/>
      <c r="I798" s="294"/>
      <c r="J798" s="154" t="e">
        <f t="shared" si="1153"/>
        <v>#DIV/0!</v>
      </c>
      <c r="K798" s="294"/>
      <c r="L798" s="154" t="e">
        <f t="shared" si="1151"/>
        <v>#DIV/0!</v>
      </c>
      <c r="M798" s="157" t="e">
        <f t="shared" si="1152"/>
        <v>#DIV/0!</v>
      </c>
      <c r="N798" s="294">
        <f t="shared" si="1154"/>
        <v>0</v>
      </c>
      <c r="O798" s="294">
        <f t="shared" si="1155"/>
        <v>0</v>
      </c>
      <c r="P798" s="154" t="e">
        <f t="shared" si="1093"/>
        <v>#DIV/0!</v>
      </c>
      <c r="Q798" s="294"/>
      <c r="R798" s="294"/>
      <c r="S798" s="664"/>
      <c r="T798" s="40" t="b">
        <f t="shared" si="1128"/>
        <v>1</v>
      </c>
      <c r="CJ798" s="253" t="b">
        <f t="shared" si="1094"/>
        <v>1</v>
      </c>
      <c r="CT798" s="351">
        <f t="shared" ref="CT798:CT802" si="1156">N798+O798</f>
        <v>0</v>
      </c>
      <c r="CU798" s="253" t="b">
        <f t="shared" si="1095"/>
        <v>1</v>
      </c>
    </row>
    <row r="799" spans="1:99" s="32" customFormat="1" x14ac:dyDescent="0.25">
      <c r="A799" s="533"/>
      <c r="B799" s="161" t="s">
        <v>11</v>
      </c>
      <c r="C799" s="156"/>
      <c r="D799" s="287"/>
      <c r="E799" s="287"/>
      <c r="F799" s="449"/>
      <c r="G799" s="294"/>
      <c r="H799" s="294"/>
      <c r="I799" s="294"/>
      <c r="J799" s="154" t="e">
        <f t="shared" si="1153"/>
        <v>#DIV/0!</v>
      </c>
      <c r="K799" s="294"/>
      <c r="L799" s="154" t="e">
        <f t="shared" si="1151"/>
        <v>#DIV/0!</v>
      </c>
      <c r="M799" s="157" t="e">
        <f t="shared" si="1152"/>
        <v>#DIV/0!</v>
      </c>
      <c r="N799" s="294">
        <f t="shared" si="1154"/>
        <v>0</v>
      </c>
      <c r="O799" s="294">
        <f t="shared" si="1155"/>
        <v>0</v>
      </c>
      <c r="P799" s="154" t="e">
        <f t="shared" si="1093"/>
        <v>#DIV/0!</v>
      </c>
      <c r="Q799" s="294"/>
      <c r="R799" s="294"/>
      <c r="S799" s="665"/>
      <c r="T799" s="40" t="b">
        <f t="shared" si="1128"/>
        <v>1</v>
      </c>
      <c r="CJ799" s="253" t="b">
        <f t="shared" si="1094"/>
        <v>1</v>
      </c>
      <c r="CT799" s="351">
        <f t="shared" si="1156"/>
        <v>0</v>
      </c>
      <c r="CU799" s="253" t="b">
        <f t="shared" si="1095"/>
        <v>1</v>
      </c>
    </row>
    <row r="800" spans="1:99" s="577" customFormat="1" ht="52.5" customHeight="1" x14ac:dyDescent="0.25">
      <c r="A800" s="520" t="s">
        <v>389</v>
      </c>
      <c r="B800" s="122" t="s">
        <v>398</v>
      </c>
      <c r="C800" s="156" t="s">
        <v>17</v>
      </c>
      <c r="D800" s="287">
        <f t="shared" ref="D800:I800" si="1157">SUM(D801:D805)</f>
        <v>0</v>
      </c>
      <c r="E800" s="287">
        <f t="shared" si="1157"/>
        <v>0</v>
      </c>
      <c r="F800" s="287">
        <f t="shared" si="1157"/>
        <v>0</v>
      </c>
      <c r="G800" s="287">
        <f t="shared" si="1157"/>
        <v>8781.7900000000009</v>
      </c>
      <c r="H800" s="287">
        <f t="shared" si="1157"/>
        <v>8781.7900000000009</v>
      </c>
      <c r="I800" s="287">
        <f t="shared" si="1157"/>
        <v>0</v>
      </c>
      <c r="J800" s="153">
        <f>I800/H800</f>
        <v>0</v>
      </c>
      <c r="K800" s="287">
        <f t="shared" ref="K800" si="1158">SUM(K801:K805)</f>
        <v>0</v>
      </c>
      <c r="L800" s="153">
        <f>K800/H800</f>
        <v>0</v>
      </c>
      <c r="M800" s="157" t="e">
        <f>K800/I800</f>
        <v>#DIV/0!</v>
      </c>
      <c r="N800" s="287">
        <f t="shared" ref="N800:O800" si="1159">SUM(N801:N805)</f>
        <v>8781.7900000000009</v>
      </c>
      <c r="O800" s="287">
        <f t="shared" si="1159"/>
        <v>0</v>
      </c>
      <c r="P800" s="153">
        <f t="shared" si="1093"/>
        <v>1</v>
      </c>
      <c r="Q800" s="287"/>
      <c r="R800" s="287"/>
      <c r="S800" s="663" t="s">
        <v>260</v>
      </c>
      <c r="T800" s="40" t="b">
        <f t="shared" si="1128"/>
        <v>0</v>
      </c>
      <c r="CG800" s="191" t="s">
        <v>113</v>
      </c>
      <c r="CJ800" s="253" t="b">
        <f t="shared" si="1094"/>
        <v>1</v>
      </c>
      <c r="CT800" s="351">
        <f t="shared" si="1156"/>
        <v>8781.7900000000009</v>
      </c>
      <c r="CU800" s="253" t="b">
        <f t="shared" si="1095"/>
        <v>1</v>
      </c>
    </row>
    <row r="801" spans="1:99" s="32" customFormat="1" x14ac:dyDescent="0.25">
      <c r="A801" s="529"/>
      <c r="B801" s="162" t="s">
        <v>10</v>
      </c>
      <c r="C801" s="277"/>
      <c r="D801" s="294"/>
      <c r="E801" s="294"/>
      <c r="F801" s="530"/>
      <c r="G801" s="294"/>
      <c r="H801" s="294"/>
      <c r="I801" s="294"/>
      <c r="J801" s="154" t="e">
        <f>I801/H801</f>
        <v>#DIV/0!</v>
      </c>
      <c r="K801" s="294"/>
      <c r="L801" s="154" t="e">
        <f t="shared" ref="L801:L805" si="1160">K801/H801</f>
        <v>#DIV/0!</v>
      </c>
      <c r="M801" s="157" t="e">
        <f t="shared" ref="M801:M805" si="1161">K801/I801</f>
        <v>#DIV/0!</v>
      </c>
      <c r="N801" s="294">
        <f>H801</f>
        <v>0</v>
      </c>
      <c r="O801" s="294">
        <f>H801-N801</f>
        <v>0</v>
      </c>
      <c r="P801" s="154" t="e">
        <f t="shared" si="1093"/>
        <v>#DIV/0!</v>
      </c>
      <c r="Q801" s="294"/>
      <c r="R801" s="294"/>
      <c r="S801" s="664"/>
      <c r="T801" s="40" t="b">
        <f t="shared" si="1128"/>
        <v>1</v>
      </c>
      <c r="CJ801" s="253" t="b">
        <f t="shared" si="1094"/>
        <v>1</v>
      </c>
      <c r="CT801" s="351">
        <f t="shared" si="1156"/>
        <v>0</v>
      </c>
      <c r="CU801" s="253" t="b">
        <f t="shared" si="1095"/>
        <v>1</v>
      </c>
    </row>
    <row r="802" spans="1:99" s="32" customFormat="1" x14ac:dyDescent="0.25">
      <c r="A802" s="529"/>
      <c r="B802" s="162" t="s">
        <v>8</v>
      </c>
      <c r="C802" s="277"/>
      <c r="D802" s="294"/>
      <c r="E802" s="294"/>
      <c r="F802" s="294"/>
      <c r="G802" s="287">
        <f>8342697/1000</f>
        <v>8342.7000000000007</v>
      </c>
      <c r="H802" s="287">
        <f>8342697/1000</f>
        <v>8342.7000000000007</v>
      </c>
      <c r="I802" s="294"/>
      <c r="J802" s="152">
        <f t="shared" ref="J802:J805" si="1162">I802/H802</f>
        <v>0</v>
      </c>
      <c r="K802" s="294"/>
      <c r="L802" s="152">
        <f t="shared" si="1160"/>
        <v>0</v>
      </c>
      <c r="M802" s="157" t="e">
        <f t="shared" si="1161"/>
        <v>#DIV/0!</v>
      </c>
      <c r="N802" s="294">
        <f t="shared" ref="N802:N805" si="1163">H802</f>
        <v>8342.7000000000007</v>
      </c>
      <c r="O802" s="294">
        <f t="shared" ref="O802:O805" si="1164">H802-N802</f>
        <v>0</v>
      </c>
      <c r="P802" s="152">
        <f t="shared" si="1093"/>
        <v>1</v>
      </c>
      <c r="Q802" s="294"/>
      <c r="R802" s="294"/>
      <c r="S802" s="664"/>
      <c r="T802" s="40" t="b">
        <f t="shared" si="1128"/>
        <v>0</v>
      </c>
      <c r="CJ802" s="253" t="b">
        <f t="shared" si="1094"/>
        <v>1</v>
      </c>
      <c r="CT802" s="351">
        <f t="shared" si="1156"/>
        <v>8342.7000000000007</v>
      </c>
      <c r="CU802" s="253" t="b">
        <f t="shared" si="1095"/>
        <v>1</v>
      </c>
    </row>
    <row r="803" spans="1:99" s="32" customFormat="1" x14ac:dyDescent="0.25">
      <c r="A803" s="529"/>
      <c r="B803" s="161" t="s">
        <v>19</v>
      </c>
      <c r="C803" s="156"/>
      <c r="D803" s="287"/>
      <c r="E803" s="287"/>
      <c r="F803" s="287"/>
      <c r="G803" s="287">
        <f>439089/1000</f>
        <v>439.09</v>
      </c>
      <c r="H803" s="287">
        <f>439089/1000</f>
        <v>439.09</v>
      </c>
      <c r="I803" s="294"/>
      <c r="J803" s="152">
        <f t="shared" si="1162"/>
        <v>0</v>
      </c>
      <c r="K803" s="294"/>
      <c r="L803" s="152">
        <f t="shared" si="1160"/>
        <v>0</v>
      </c>
      <c r="M803" s="157" t="e">
        <f t="shared" si="1161"/>
        <v>#DIV/0!</v>
      </c>
      <c r="N803" s="294">
        <f t="shared" si="1163"/>
        <v>439.09</v>
      </c>
      <c r="O803" s="294">
        <f t="shared" si="1164"/>
        <v>0</v>
      </c>
      <c r="P803" s="152">
        <f t="shared" si="1093"/>
        <v>1</v>
      </c>
      <c r="Q803" s="294"/>
      <c r="R803" s="294"/>
      <c r="S803" s="664"/>
      <c r="T803" s="40" t="b">
        <f t="shared" si="1128"/>
        <v>0</v>
      </c>
      <c r="CJ803" s="253" t="b">
        <f t="shared" si="1094"/>
        <v>1</v>
      </c>
      <c r="CT803" s="351">
        <f>N803+O803</f>
        <v>439.09</v>
      </c>
      <c r="CU803" s="253" t="b">
        <f t="shared" si="1095"/>
        <v>1</v>
      </c>
    </row>
    <row r="804" spans="1:99" s="32" customFormat="1" x14ac:dyDescent="0.25">
      <c r="A804" s="529"/>
      <c r="B804" s="156" t="s">
        <v>22</v>
      </c>
      <c r="C804" s="156"/>
      <c r="D804" s="287"/>
      <c r="E804" s="287"/>
      <c r="F804" s="449"/>
      <c r="G804" s="294"/>
      <c r="H804" s="294"/>
      <c r="I804" s="294"/>
      <c r="J804" s="154" t="e">
        <f t="shared" si="1162"/>
        <v>#DIV/0!</v>
      </c>
      <c r="K804" s="294"/>
      <c r="L804" s="154" t="e">
        <f t="shared" si="1160"/>
        <v>#DIV/0!</v>
      </c>
      <c r="M804" s="157" t="e">
        <f t="shared" si="1161"/>
        <v>#DIV/0!</v>
      </c>
      <c r="N804" s="294">
        <f t="shared" si="1163"/>
        <v>0</v>
      </c>
      <c r="O804" s="294">
        <f t="shared" si="1164"/>
        <v>0</v>
      </c>
      <c r="P804" s="154" t="e">
        <f t="shared" si="1093"/>
        <v>#DIV/0!</v>
      </c>
      <c r="Q804" s="294"/>
      <c r="R804" s="294"/>
      <c r="S804" s="664"/>
      <c r="T804" s="40" t="b">
        <f t="shared" si="1128"/>
        <v>1</v>
      </c>
      <c r="CJ804" s="253" t="b">
        <f t="shared" si="1094"/>
        <v>1</v>
      </c>
      <c r="CT804" s="351">
        <f t="shared" ref="CT804:CT808" si="1165">N804+O804</f>
        <v>0</v>
      </c>
      <c r="CU804" s="253" t="b">
        <f t="shared" si="1095"/>
        <v>1</v>
      </c>
    </row>
    <row r="805" spans="1:99" s="32" customFormat="1" x14ac:dyDescent="0.25">
      <c r="A805" s="533"/>
      <c r="B805" s="161" t="s">
        <v>11</v>
      </c>
      <c r="C805" s="156"/>
      <c r="D805" s="287"/>
      <c r="E805" s="287"/>
      <c r="F805" s="449"/>
      <c r="G805" s="294"/>
      <c r="H805" s="294"/>
      <c r="I805" s="294"/>
      <c r="J805" s="154" t="e">
        <f t="shared" si="1162"/>
        <v>#DIV/0!</v>
      </c>
      <c r="K805" s="294"/>
      <c r="L805" s="154" t="e">
        <f t="shared" si="1160"/>
        <v>#DIV/0!</v>
      </c>
      <c r="M805" s="157" t="e">
        <f t="shared" si="1161"/>
        <v>#DIV/0!</v>
      </c>
      <c r="N805" s="294">
        <f t="shared" si="1163"/>
        <v>0</v>
      </c>
      <c r="O805" s="294">
        <f t="shared" si="1164"/>
        <v>0</v>
      </c>
      <c r="P805" s="154" t="e">
        <f t="shared" si="1093"/>
        <v>#DIV/0!</v>
      </c>
      <c r="Q805" s="294"/>
      <c r="R805" s="294"/>
      <c r="S805" s="665"/>
      <c r="T805" s="40" t="b">
        <f t="shared" si="1128"/>
        <v>1</v>
      </c>
      <c r="CJ805" s="253" t="b">
        <f t="shared" si="1094"/>
        <v>1</v>
      </c>
      <c r="CT805" s="351">
        <f t="shared" si="1165"/>
        <v>0</v>
      </c>
      <c r="CU805" s="253" t="b">
        <f t="shared" si="1095"/>
        <v>1</v>
      </c>
    </row>
    <row r="806" spans="1:99" s="577" customFormat="1" ht="81" customHeight="1" x14ac:dyDescent="0.25">
      <c r="A806" s="520" t="s">
        <v>389</v>
      </c>
      <c r="B806" s="122" t="s">
        <v>399</v>
      </c>
      <c r="C806" s="156" t="s">
        <v>17</v>
      </c>
      <c r="D806" s="287">
        <f t="shared" ref="D806:I806" si="1166">SUM(D807:D811)</f>
        <v>0</v>
      </c>
      <c r="E806" s="287">
        <f t="shared" si="1166"/>
        <v>0</v>
      </c>
      <c r="F806" s="287">
        <f t="shared" si="1166"/>
        <v>0</v>
      </c>
      <c r="G806" s="287">
        <f t="shared" si="1166"/>
        <v>46812.43</v>
      </c>
      <c r="H806" s="287">
        <f t="shared" si="1166"/>
        <v>46812.43</v>
      </c>
      <c r="I806" s="287">
        <f t="shared" si="1166"/>
        <v>0</v>
      </c>
      <c r="J806" s="153">
        <f>I806/H806</f>
        <v>0</v>
      </c>
      <c r="K806" s="287">
        <f t="shared" ref="K806" si="1167">SUM(K807:K811)</f>
        <v>0</v>
      </c>
      <c r="L806" s="153">
        <f>K806/H806</f>
        <v>0</v>
      </c>
      <c r="M806" s="157" t="e">
        <f>K806/I806</f>
        <v>#DIV/0!</v>
      </c>
      <c r="N806" s="287">
        <f t="shared" ref="N806:O806" si="1168">SUM(N807:N811)</f>
        <v>46812.43</v>
      </c>
      <c r="O806" s="287">
        <f t="shared" si="1168"/>
        <v>0</v>
      </c>
      <c r="P806" s="153">
        <f t="shared" si="1093"/>
        <v>1</v>
      </c>
      <c r="Q806" s="287"/>
      <c r="R806" s="287"/>
      <c r="S806" s="663" t="s">
        <v>405</v>
      </c>
      <c r="T806" s="40" t="b">
        <f t="shared" si="1128"/>
        <v>0</v>
      </c>
      <c r="CG806" s="191" t="s">
        <v>113</v>
      </c>
      <c r="CJ806" s="253" t="b">
        <f t="shared" si="1094"/>
        <v>1</v>
      </c>
      <c r="CT806" s="351">
        <f t="shared" si="1165"/>
        <v>46812.43</v>
      </c>
      <c r="CU806" s="253" t="b">
        <f t="shared" si="1095"/>
        <v>1</v>
      </c>
    </row>
    <row r="807" spans="1:99" s="32" customFormat="1" x14ac:dyDescent="0.25">
      <c r="A807" s="529"/>
      <c r="B807" s="162" t="s">
        <v>10</v>
      </c>
      <c r="C807" s="277"/>
      <c r="D807" s="294"/>
      <c r="E807" s="294"/>
      <c r="F807" s="530"/>
      <c r="G807" s="294"/>
      <c r="H807" s="294"/>
      <c r="I807" s="294"/>
      <c r="J807" s="154" t="e">
        <f>I807/H807</f>
        <v>#DIV/0!</v>
      </c>
      <c r="K807" s="294"/>
      <c r="L807" s="154" t="e">
        <f t="shared" ref="L807:L811" si="1169">K807/H807</f>
        <v>#DIV/0!</v>
      </c>
      <c r="M807" s="157" t="e">
        <f t="shared" ref="M807:M811" si="1170">K807/I807</f>
        <v>#DIV/0!</v>
      </c>
      <c r="N807" s="294">
        <f>H807</f>
        <v>0</v>
      </c>
      <c r="O807" s="294">
        <f>H807-N807</f>
        <v>0</v>
      </c>
      <c r="P807" s="154" t="e">
        <f t="shared" si="1093"/>
        <v>#DIV/0!</v>
      </c>
      <c r="Q807" s="294"/>
      <c r="R807" s="294"/>
      <c r="S807" s="664"/>
      <c r="T807" s="40" t="b">
        <f t="shared" si="1128"/>
        <v>1</v>
      </c>
      <c r="CJ807" s="253" t="b">
        <f t="shared" si="1094"/>
        <v>1</v>
      </c>
      <c r="CT807" s="351">
        <f t="shared" si="1165"/>
        <v>0</v>
      </c>
      <c r="CU807" s="253" t="b">
        <f t="shared" si="1095"/>
        <v>1</v>
      </c>
    </row>
    <row r="808" spans="1:99" s="32" customFormat="1" x14ac:dyDescent="0.25">
      <c r="A808" s="529"/>
      <c r="B808" s="162" t="s">
        <v>8</v>
      </c>
      <c r="C808" s="277"/>
      <c r="D808" s="294"/>
      <c r="E808" s="294"/>
      <c r="F808" s="294"/>
      <c r="G808" s="287">
        <f>44471794/1000</f>
        <v>44471.79</v>
      </c>
      <c r="H808" s="287">
        <f>44471794/1000</f>
        <v>44471.79</v>
      </c>
      <c r="I808" s="294"/>
      <c r="J808" s="152">
        <f t="shared" ref="J808:J811" si="1171">I808/H808</f>
        <v>0</v>
      </c>
      <c r="K808" s="294"/>
      <c r="L808" s="152">
        <f t="shared" si="1169"/>
        <v>0</v>
      </c>
      <c r="M808" s="157" t="e">
        <f t="shared" si="1170"/>
        <v>#DIV/0!</v>
      </c>
      <c r="N808" s="294">
        <f t="shared" ref="N808:N811" si="1172">H808</f>
        <v>44471.79</v>
      </c>
      <c r="O808" s="294">
        <f t="shared" ref="O808:O811" si="1173">H808-N808</f>
        <v>0</v>
      </c>
      <c r="P808" s="152">
        <f t="shared" si="1093"/>
        <v>1</v>
      </c>
      <c r="Q808" s="294"/>
      <c r="R808" s="294"/>
      <c r="S808" s="664"/>
      <c r="T808" s="40" t="b">
        <f t="shared" si="1128"/>
        <v>0</v>
      </c>
      <c r="CJ808" s="253" t="b">
        <f t="shared" si="1094"/>
        <v>1</v>
      </c>
      <c r="CT808" s="351">
        <f t="shared" si="1165"/>
        <v>44471.79</v>
      </c>
      <c r="CU808" s="253" t="b">
        <f t="shared" si="1095"/>
        <v>1</v>
      </c>
    </row>
    <row r="809" spans="1:99" s="32" customFormat="1" x14ac:dyDescent="0.25">
      <c r="A809" s="529"/>
      <c r="B809" s="161" t="s">
        <v>19</v>
      </c>
      <c r="C809" s="156"/>
      <c r="D809" s="287"/>
      <c r="E809" s="287"/>
      <c r="F809" s="287"/>
      <c r="G809" s="287">
        <v>2340.64</v>
      </c>
      <c r="H809" s="287">
        <v>2340.64</v>
      </c>
      <c r="I809" s="294"/>
      <c r="J809" s="152">
        <f t="shared" si="1171"/>
        <v>0</v>
      </c>
      <c r="K809" s="294"/>
      <c r="L809" s="152">
        <f t="shared" si="1169"/>
        <v>0</v>
      </c>
      <c r="M809" s="157" t="e">
        <f t="shared" si="1170"/>
        <v>#DIV/0!</v>
      </c>
      <c r="N809" s="294">
        <f t="shared" si="1172"/>
        <v>2340.64</v>
      </c>
      <c r="O809" s="294">
        <f t="shared" si="1173"/>
        <v>0</v>
      </c>
      <c r="P809" s="152">
        <f t="shared" si="1093"/>
        <v>1</v>
      </c>
      <c r="Q809" s="294"/>
      <c r="R809" s="294"/>
      <c r="S809" s="664"/>
      <c r="T809" s="40" t="b">
        <f t="shared" si="1128"/>
        <v>0</v>
      </c>
      <c r="CJ809" s="253" t="b">
        <f t="shared" si="1094"/>
        <v>1</v>
      </c>
      <c r="CT809" s="351">
        <f>N809+O809</f>
        <v>2340.64</v>
      </c>
      <c r="CU809" s="253" t="b">
        <f t="shared" si="1095"/>
        <v>1</v>
      </c>
    </row>
    <row r="810" spans="1:99" s="32" customFormat="1" x14ac:dyDescent="0.25">
      <c r="A810" s="529"/>
      <c r="B810" s="156" t="s">
        <v>22</v>
      </c>
      <c r="C810" s="156"/>
      <c r="D810" s="287"/>
      <c r="E810" s="287"/>
      <c r="F810" s="449"/>
      <c r="G810" s="294"/>
      <c r="H810" s="294"/>
      <c r="I810" s="294"/>
      <c r="J810" s="154" t="e">
        <f t="shared" si="1171"/>
        <v>#DIV/0!</v>
      </c>
      <c r="K810" s="294"/>
      <c r="L810" s="154" t="e">
        <f t="shared" si="1169"/>
        <v>#DIV/0!</v>
      </c>
      <c r="M810" s="157" t="e">
        <f t="shared" si="1170"/>
        <v>#DIV/0!</v>
      </c>
      <c r="N810" s="294">
        <f t="shared" si="1172"/>
        <v>0</v>
      </c>
      <c r="O810" s="294">
        <f t="shared" si="1173"/>
        <v>0</v>
      </c>
      <c r="P810" s="154" t="e">
        <f t="shared" si="1093"/>
        <v>#DIV/0!</v>
      </c>
      <c r="Q810" s="294"/>
      <c r="R810" s="294"/>
      <c r="S810" s="664"/>
      <c r="T810" s="40" t="b">
        <f t="shared" si="1128"/>
        <v>1</v>
      </c>
      <c r="CJ810" s="253" t="b">
        <f t="shared" si="1094"/>
        <v>1</v>
      </c>
      <c r="CT810" s="351">
        <f t="shared" ref="CT810:CT814" si="1174">N810+O810</f>
        <v>0</v>
      </c>
      <c r="CU810" s="253" t="b">
        <f t="shared" si="1095"/>
        <v>1</v>
      </c>
    </row>
    <row r="811" spans="1:99" s="32" customFormat="1" x14ac:dyDescent="0.25">
      <c r="A811" s="533"/>
      <c r="B811" s="161" t="s">
        <v>11</v>
      </c>
      <c r="C811" s="156"/>
      <c r="D811" s="287"/>
      <c r="E811" s="287"/>
      <c r="F811" s="449"/>
      <c r="G811" s="294"/>
      <c r="H811" s="294"/>
      <c r="I811" s="294"/>
      <c r="J811" s="154" t="e">
        <f t="shared" si="1171"/>
        <v>#DIV/0!</v>
      </c>
      <c r="K811" s="294"/>
      <c r="L811" s="154" t="e">
        <f t="shared" si="1169"/>
        <v>#DIV/0!</v>
      </c>
      <c r="M811" s="157" t="e">
        <f t="shared" si="1170"/>
        <v>#DIV/0!</v>
      </c>
      <c r="N811" s="294">
        <f t="shared" si="1172"/>
        <v>0</v>
      </c>
      <c r="O811" s="294">
        <f t="shared" si="1173"/>
        <v>0</v>
      </c>
      <c r="P811" s="154" t="e">
        <f t="shared" si="1093"/>
        <v>#DIV/0!</v>
      </c>
      <c r="Q811" s="294"/>
      <c r="R811" s="294"/>
      <c r="S811" s="665"/>
      <c r="T811" s="40" t="b">
        <f t="shared" si="1128"/>
        <v>1</v>
      </c>
      <c r="CJ811" s="253" t="b">
        <f t="shared" si="1094"/>
        <v>1</v>
      </c>
      <c r="CT811" s="351">
        <f t="shared" si="1174"/>
        <v>0</v>
      </c>
      <c r="CU811" s="253" t="b">
        <f t="shared" si="1095"/>
        <v>1</v>
      </c>
    </row>
    <row r="812" spans="1:99" s="577" customFormat="1" ht="87" customHeight="1" x14ac:dyDescent="0.25">
      <c r="A812" s="520" t="s">
        <v>389</v>
      </c>
      <c r="B812" s="122" t="s">
        <v>400</v>
      </c>
      <c r="C812" s="156" t="s">
        <v>17</v>
      </c>
      <c r="D812" s="287">
        <f t="shared" ref="D812:I812" si="1175">SUM(D813:D817)</f>
        <v>0</v>
      </c>
      <c r="E812" s="287">
        <f t="shared" si="1175"/>
        <v>0</v>
      </c>
      <c r="F812" s="287">
        <f t="shared" si="1175"/>
        <v>0</v>
      </c>
      <c r="G812" s="287">
        <f t="shared" si="1175"/>
        <v>54038.81</v>
      </c>
      <c r="H812" s="287">
        <f t="shared" si="1175"/>
        <v>54038.81</v>
      </c>
      <c r="I812" s="287">
        <f t="shared" si="1175"/>
        <v>0</v>
      </c>
      <c r="J812" s="153">
        <f>I812/H812</f>
        <v>0</v>
      </c>
      <c r="K812" s="287">
        <f t="shared" ref="K812" si="1176">SUM(K813:K817)</f>
        <v>0</v>
      </c>
      <c r="L812" s="153">
        <f>K812/H812</f>
        <v>0</v>
      </c>
      <c r="M812" s="157" t="e">
        <f>K812/I812</f>
        <v>#DIV/0!</v>
      </c>
      <c r="N812" s="287">
        <f t="shared" ref="N812:O812" si="1177">SUM(N813:N817)</f>
        <v>54038.81</v>
      </c>
      <c r="O812" s="287">
        <f t="shared" si="1177"/>
        <v>0</v>
      </c>
      <c r="P812" s="153">
        <f t="shared" ref="P812:P847" si="1178">N812/H812</f>
        <v>1</v>
      </c>
      <c r="Q812" s="287"/>
      <c r="R812" s="287"/>
      <c r="S812" s="663" t="s">
        <v>404</v>
      </c>
      <c r="T812" s="40" t="b">
        <f t="shared" si="1128"/>
        <v>0</v>
      </c>
      <c r="CG812" s="191" t="s">
        <v>113</v>
      </c>
      <c r="CJ812" s="253" t="b">
        <f t="shared" ref="CJ812:CJ847" si="1179">N812+O812=H812</f>
        <v>1</v>
      </c>
      <c r="CT812" s="351">
        <f t="shared" si="1174"/>
        <v>54038.81</v>
      </c>
      <c r="CU812" s="253" t="b">
        <f t="shared" ref="CU812:CU847" si="1180">CT812=H812</f>
        <v>1</v>
      </c>
    </row>
    <row r="813" spans="1:99" s="32" customFormat="1" x14ac:dyDescent="0.25">
      <c r="A813" s="529"/>
      <c r="B813" s="162" t="s">
        <v>10</v>
      </c>
      <c r="C813" s="277"/>
      <c r="D813" s="294"/>
      <c r="E813" s="294"/>
      <c r="F813" s="530"/>
      <c r="G813" s="294"/>
      <c r="H813" s="294"/>
      <c r="I813" s="294"/>
      <c r="J813" s="154" t="e">
        <f>I813/H813</f>
        <v>#DIV/0!</v>
      </c>
      <c r="K813" s="294"/>
      <c r="L813" s="154" t="e">
        <f t="shared" ref="L813:L817" si="1181">K813/H813</f>
        <v>#DIV/0!</v>
      </c>
      <c r="M813" s="157" t="e">
        <f t="shared" ref="M813:M817" si="1182">K813/I813</f>
        <v>#DIV/0!</v>
      </c>
      <c r="N813" s="294">
        <f>H813</f>
        <v>0</v>
      </c>
      <c r="O813" s="294">
        <f>H813-N813</f>
        <v>0</v>
      </c>
      <c r="P813" s="154" t="e">
        <f t="shared" si="1178"/>
        <v>#DIV/0!</v>
      </c>
      <c r="Q813" s="294"/>
      <c r="R813" s="294"/>
      <c r="S813" s="664"/>
      <c r="T813" s="40" t="b">
        <f t="shared" si="1128"/>
        <v>1</v>
      </c>
      <c r="CJ813" s="253" t="b">
        <f t="shared" si="1179"/>
        <v>1</v>
      </c>
      <c r="CT813" s="351">
        <f t="shared" si="1174"/>
        <v>0</v>
      </c>
      <c r="CU813" s="253" t="b">
        <f t="shared" si="1180"/>
        <v>1</v>
      </c>
    </row>
    <row r="814" spans="1:99" s="32" customFormat="1" x14ac:dyDescent="0.25">
      <c r="A814" s="529"/>
      <c r="B814" s="162" t="s">
        <v>8</v>
      </c>
      <c r="C814" s="277"/>
      <c r="D814" s="294"/>
      <c r="E814" s="294"/>
      <c r="F814" s="294"/>
      <c r="G814" s="287">
        <f>51336812/1000</f>
        <v>51336.81</v>
      </c>
      <c r="H814" s="287">
        <f>51336812/1000</f>
        <v>51336.81</v>
      </c>
      <c r="I814" s="294"/>
      <c r="J814" s="152">
        <f t="shared" ref="J814:J817" si="1183">I814/H814</f>
        <v>0</v>
      </c>
      <c r="K814" s="294"/>
      <c r="L814" s="152">
        <f t="shared" si="1181"/>
        <v>0</v>
      </c>
      <c r="M814" s="157" t="e">
        <f t="shared" si="1182"/>
        <v>#DIV/0!</v>
      </c>
      <c r="N814" s="294">
        <f t="shared" ref="N814:N817" si="1184">H814</f>
        <v>51336.81</v>
      </c>
      <c r="O814" s="294">
        <f t="shared" ref="O814:O817" si="1185">H814-N814</f>
        <v>0</v>
      </c>
      <c r="P814" s="152">
        <f t="shared" si="1178"/>
        <v>1</v>
      </c>
      <c r="Q814" s="294"/>
      <c r="R814" s="294"/>
      <c r="S814" s="664"/>
      <c r="T814" s="40" t="b">
        <f t="shared" si="1128"/>
        <v>0</v>
      </c>
      <c r="CJ814" s="253" t="b">
        <f t="shared" si="1179"/>
        <v>1</v>
      </c>
      <c r="CT814" s="351">
        <f t="shared" si="1174"/>
        <v>51336.81</v>
      </c>
      <c r="CU814" s="253" t="b">
        <f t="shared" si="1180"/>
        <v>1</v>
      </c>
    </row>
    <row r="815" spans="1:99" s="32" customFormat="1" x14ac:dyDescent="0.25">
      <c r="A815" s="529"/>
      <c r="B815" s="161" t="s">
        <v>19</v>
      </c>
      <c r="C815" s="156"/>
      <c r="D815" s="287"/>
      <c r="E815" s="287"/>
      <c r="F815" s="287"/>
      <c r="G815" s="287">
        <v>2702</v>
      </c>
      <c r="H815" s="287">
        <v>2702</v>
      </c>
      <c r="I815" s="294"/>
      <c r="J815" s="152">
        <f t="shared" si="1183"/>
        <v>0</v>
      </c>
      <c r="K815" s="294"/>
      <c r="L815" s="152">
        <f t="shared" si="1181"/>
        <v>0</v>
      </c>
      <c r="M815" s="157" t="e">
        <f t="shared" si="1182"/>
        <v>#DIV/0!</v>
      </c>
      <c r="N815" s="294">
        <f t="shared" si="1184"/>
        <v>2702</v>
      </c>
      <c r="O815" s="294">
        <f t="shared" si="1185"/>
        <v>0</v>
      </c>
      <c r="P815" s="152">
        <f t="shared" si="1178"/>
        <v>1</v>
      </c>
      <c r="Q815" s="294"/>
      <c r="R815" s="294"/>
      <c r="S815" s="664"/>
      <c r="T815" s="40" t="b">
        <f t="shared" si="1128"/>
        <v>0</v>
      </c>
      <c r="CJ815" s="253" t="b">
        <f t="shared" si="1179"/>
        <v>1</v>
      </c>
      <c r="CT815" s="351">
        <f>N815+O815</f>
        <v>2702</v>
      </c>
      <c r="CU815" s="253" t="b">
        <f t="shared" si="1180"/>
        <v>1</v>
      </c>
    </row>
    <row r="816" spans="1:99" s="32" customFormat="1" x14ac:dyDescent="0.25">
      <c r="A816" s="529"/>
      <c r="B816" s="156" t="s">
        <v>22</v>
      </c>
      <c r="C816" s="156"/>
      <c r="D816" s="287"/>
      <c r="E816" s="287"/>
      <c r="F816" s="449"/>
      <c r="G816" s="294"/>
      <c r="H816" s="294"/>
      <c r="I816" s="294"/>
      <c r="J816" s="154" t="e">
        <f t="shared" si="1183"/>
        <v>#DIV/0!</v>
      </c>
      <c r="K816" s="294"/>
      <c r="L816" s="154" t="e">
        <f t="shared" si="1181"/>
        <v>#DIV/0!</v>
      </c>
      <c r="M816" s="157" t="e">
        <f t="shared" si="1182"/>
        <v>#DIV/0!</v>
      </c>
      <c r="N816" s="294">
        <f t="shared" si="1184"/>
        <v>0</v>
      </c>
      <c r="O816" s="294">
        <f t="shared" si="1185"/>
        <v>0</v>
      </c>
      <c r="P816" s="154" t="e">
        <f t="shared" si="1178"/>
        <v>#DIV/0!</v>
      </c>
      <c r="Q816" s="294"/>
      <c r="R816" s="294"/>
      <c r="S816" s="664"/>
      <c r="T816" s="40" t="b">
        <f t="shared" si="1128"/>
        <v>1</v>
      </c>
      <c r="CJ816" s="253" t="b">
        <f t="shared" si="1179"/>
        <v>1</v>
      </c>
      <c r="CT816" s="351">
        <f t="shared" ref="CT816:CT820" si="1186">N816+O816</f>
        <v>0</v>
      </c>
      <c r="CU816" s="253" t="b">
        <f t="shared" si="1180"/>
        <v>1</v>
      </c>
    </row>
    <row r="817" spans="1:99" s="32" customFormat="1" x14ac:dyDescent="0.25">
      <c r="A817" s="533"/>
      <c r="B817" s="161" t="s">
        <v>11</v>
      </c>
      <c r="C817" s="156"/>
      <c r="D817" s="287"/>
      <c r="E817" s="287"/>
      <c r="F817" s="449"/>
      <c r="G817" s="294"/>
      <c r="H817" s="294"/>
      <c r="I817" s="294"/>
      <c r="J817" s="154" t="e">
        <f t="shared" si="1183"/>
        <v>#DIV/0!</v>
      </c>
      <c r="K817" s="294"/>
      <c r="L817" s="154" t="e">
        <f t="shared" si="1181"/>
        <v>#DIV/0!</v>
      </c>
      <c r="M817" s="157" t="e">
        <f t="shared" si="1182"/>
        <v>#DIV/0!</v>
      </c>
      <c r="N817" s="294">
        <f t="shared" si="1184"/>
        <v>0</v>
      </c>
      <c r="O817" s="294">
        <f t="shared" si="1185"/>
        <v>0</v>
      </c>
      <c r="P817" s="154" t="e">
        <f t="shared" si="1178"/>
        <v>#DIV/0!</v>
      </c>
      <c r="Q817" s="294"/>
      <c r="R817" s="294"/>
      <c r="S817" s="665"/>
      <c r="T817" s="40" t="b">
        <f t="shared" si="1128"/>
        <v>1</v>
      </c>
      <c r="CJ817" s="253" t="b">
        <f t="shared" si="1179"/>
        <v>1</v>
      </c>
      <c r="CT817" s="351">
        <f t="shared" si="1186"/>
        <v>0</v>
      </c>
      <c r="CU817" s="253" t="b">
        <f t="shared" si="1180"/>
        <v>1</v>
      </c>
    </row>
    <row r="818" spans="1:99" s="577" customFormat="1" ht="58.5" customHeight="1" x14ac:dyDescent="0.25">
      <c r="A818" s="520" t="s">
        <v>389</v>
      </c>
      <c r="B818" s="122" t="s">
        <v>401</v>
      </c>
      <c r="C818" s="156" t="s">
        <v>17</v>
      </c>
      <c r="D818" s="287">
        <f t="shared" ref="D818:I818" si="1187">SUM(D819:D823)</f>
        <v>0</v>
      </c>
      <c r="E818" s="287">
        <f t="shared" si="1187"/>
        <v>0</v>
      </c>
      <c r="F818" s="287">
        <f t="shared" si="1187"/>
        <v>0</v>
      </c>
      <c r="G818" s="287">
        <f t="shared" si="1187"/>
        <v>11314.99</v>
      </c>
      <c r="H818" s="287">
        <f t="shared" si="1187"/>
        <v>11314.99</v>
      </c>
      <c r="I818" s="287">
        <f t="shared" si="1187"/>
        <v>0</v>
      </c>
      <c r="J818" s="153">
        <f>I818/H818</f>
        <v>0</v>
      </c>
      <c r="K818" s="287">
        <f t="shared" ref="K818" si="1188">SUM(K819:K823)</f>
        <v>0</v>
      </c>
      <c r="L818" s="153">
        <f>K818/H818</f>
        <v>0</v>
      </c>
      <c r="M818" s="157" t="e">
        <f>K818/I818</f>
        <v>#DIV/0!</v>
      </c>
      <c r="N818" s="287">
        <f t="shared" ref="N818:O818" si="1189">SUM(N819:N823)</f>
        <v>11314.99</v>
      </c>
      <c r="O818" s="287">
        <f t="shared" si="1189"/>
        <v>0</v>
      </c>
      <c r="P818" s="153">
        <f t="shared" si="1178"/>
        <v>1</v>
      </c>
      <c r="Q818" s="287"/>
      <c r="R818" s="287"/>
      <c r="S818" s="663" t="s">
        <v>260</v>
      </c>
      <c r="T818" s="40" t="b">
        <f t="shared" si="1128"/>
        <v>0</v>
      </c>
      <c r="CG818" s="191" t="s">
        <v>113</v>
      </c>
      <c r="CJ818" s="253" t="b">
        <f t="shared" si="1179"/>
        <v>1</v>
      </c>
      <c r="CT818" s="351">
        <f t="shared" si="1186"/>
        <v>11314.99</v>
      </c>
      <c r="CU818" s="253" t="b">
        <f t="shared" si="1180"/>
        <v>1</v>
      </c>
    </row>
    <row r="819" spans="1:99" s="32" customFormat="1" x14ac:dyDescent="0.25">
      <c r="A819" s="529"/>
      <c r="B819" s="162" t="s">
        <v>10</v>
      </c>
      <c r="C819" s="277"/>
      <c r="D819" s="294"/>
      <c r="E819" s="294"/>
      <c r="F819" s="530"/>
      <c r="G819" s="294"/>
      <c r="H819" s="294"/>
      <c r="I819" s="294"/>
      <c r="J819" s="154" t="e">
        <f>I819/H819</f>
        <v>#DIV/0!</v>
      </c>
      <c r="K819" s="294"/>
      <c r="L819" s="154" t="e">
        <f t="shared" ref="L819:L823" si="1190">K819/H819</f>
        <v>#DIV/0!</v>
      </c>
      <c r="M819" s="157" t="e">
        <f t="shared" ref="M819:M823" si="1191">K819/I819</f>
        <v>#DIV/0!</v>
      </c>
      <c r="N819" s="294">
        <f>H819</f>
        <v>0</v>
      </c>
      <c r="O819" s="294">
        <f>H819-N819</f>
        <v>0</v>
      </c>
      <c r="P819" s="154" t="e">
        <f t="shared" si="1178"/>
        <v>#DIV/0!</v>
      </c>
      <c r="Q819" s="294"/>
      <c r="R819" s="294"/>
      <c r="S819" s="664"/>
      <c r="T819" s="40" t="b">
        <f t="shared" si="1128"/>
        <v>1</v>
      </c>
      <c r="CJ819" s="253" t="b">
        <f t="shared" si="1179"/>
        <v>1</v>
      </c>
      <c r="CT819" s="351">
        <f t="shared" si="1186"/>
        <v>0</v>
      </c>
      <c r="CU819" s="253" t="b">
        <f t="shared" si="1180"/>
        <v>1</v>
      </c>
    </row>
    <row r="820" spans="1:99" s="32" customFormat="1" x14ac:dyDescent="0.25">
      <c r="A820" s="529"/>
      <c r="B820" s="162" t="s">
        <v>8</v>
      </c>
      <c r="C820" s="277"/>
      <c r="D820" s="294"/>
      <c r="E820" s="294"/>
      <c r="F820" s="294"/>
      <c r="G820" s="287">
        <f>10749244/1000</f>
        <v>10749.24</v>
      </c>
      <c r="H820" s="287">
        <f>10749244/1000</f>
        <v>10749.24</v>
      </c>
      <c r="I820" s="294"/>
      <c r="J820" s="152">
        <f t="shared" ref="J820:J823" si="1192">I820/H820</f>
        <v>0</v>
      </c>
      <c r="K820" s="294"/>
      <c r="L820" s="152">
        <f t="shared" si="1190"/>
        <v>0</v>
      </c>
      <c r="M820" s="157" t="e">
        <f t="shared" si="1191"/>
        <v>#DIV/0!</v>
      </c>
      <c r="N820" s="294">
        <f t="shared" ref="N820:N823" si="1193">H820</f>
        <v>10749.24</v>
      </c>
      <c r="O820" s="294">
        <f t="shared" ref="O820:O823" si="1194">H820-N820</f>
        <v>0</v>
      </c>
      <c r="P820" s="152">
        <f t="shared" si="1178"/>
        <v>1</v>
      </c>
      <c r="Q820" s="294"/>
      <c r="R820" s="294"/>
      <c r="S820" s="664"/>
      <c r="T820" s="40" t="b">
        <f t="shared" si="1128"/>
        <v>0</v>
      </c>
      <c r="CJ820" s="253" t="b">
        <f t="shared" si="1179"/>
        <v>1</v>
      </c>
      <c r="CT820" s="351">
        <f t="shared" si="1186"/>
        <v>10749.24</v>
      </c>
      <c r="CU820" s="253" t="b">
        <f t="shared" si="1180"/>
        <v>1</v>
      </c>
    </row>
    <row r="821" spans="1:99" s="32" customFormat="1" x14ac:dyDescent="0.25">
      <c r="A821" s="529"/>
      <c r="B821" s="161" t="s">
        <v>19</v>
      </c>
      <c r="C821" s="156"/>
      <c r="D821" s="287"/>
      <c r="E821" s="287"/>
      <c r="F821" s="287"/>
      <c r="G821" s="287">
        <f>565750/1000</f>
        <v>565.75</v>
      </c>
      <c r="H821" s="287">
        <f>565750/1000</f>
        <v>565.75</v>
      </c>
      <c r="I821" s="294"/>
      <c r="J821" s="152">
        <f t="shared" si="1192"/>
        <v>0</v>
      </c>
      <c r="K821" s="294"/>
      <c r="L821" s="152">
        <f t="shared" si="1190"/>
        <v>0</v>
      </c>
      <c r="M821" s="157" t="e">
        <f t="shared" si="1191"/>
        <v>#DIV/0!</v>
      </c>
      <c r="N821" s="294">
        <f t="shared" si="1193"/>
        <v>565.75</v>
      </c>
      <c r="O821" s="294">
        <f t="shared" si="1194"/>
        <v>0</v>
      </c>
      <c r="P821" s="152">
        <f t="shared" si="1178"/>
        <v>1</v>
      </c>
      <c r="Q821" s="294"/>
      <c r="R821" s="294"/>
      <c r="S821" s="664"/>
      <c r="T821" s="40" t="b">
        <f t="shared" si="1128"/>
        <v>0</v>
      </c>
      <c r="CJ821" s="253" t="b">
        <f t="shared" si="1179"/>
        <v>1</v>
      </c>
      <c r="CT821" s="351">
        <f>N821+O821</f>
        <v>565.75</v>
      </c>
      <c r="CU821" s="253" t="b">
        <f t="shared" si="1180"/>
        <v>1</v>
      </c>
    </row>
    <row r="822" spans="1:99" s="32" customFormat="1" x14ac:dyDescent="0.25">
      <c r="A822" s="529"/>
      <c r="B822" s="156" t="s">
        <v>22</v>
      </c>
      <c r="C822" s="156"/>
      <c r="D822" s="287"/>
      <c r="E822" s="287"/>
      <c r="F822" s="449"/>
      <c r="G822" s="294"/>
      <c r="H822" s="294"/>
      <c r="I822" s="294"/>
      <c r="J822" s="154" t="e">
        <f t="shared" si="1192"/>
        <v>#DIV/0!</v>
      </c>
      <c r="K822" s="294"/>
      <c r="L822" s="154" t="e">
        <f t="shared" si="1190"/>
        <v>#DIV/0!</v>
      </c>
      <c r="M822" s="157" t="e">
        <f t="shared" si="1191"/>
        <v>#DIV/0!</v>
      </c>
      <c r="N822" s="294">
        <f t="shared" si="1193"/>
        <v>0</v>
      </c>
      <c r="O822" s="294">
        <f t="shared" si="1194"/>
        <v>0</v>
      </c>
      <c r="P822" s="154" t="e">
        <f t="shared" si="1178"/>
        <v>#DIV/0!</v>
      </c>
      <c r="Q822" s="294"/>
      <c r="R822" s="294"/>
      <c r="S822" s="664"/>
      <c r="T822" s="40" t="b">
        <f t="shared" si="1128"/>
        <v>1</v>
      </c>
      <c r="CJ822" s="253" t="b">
        <f t="shared" si="1179"/>
        <v>1</v>
      </c>
      <c r="CT822" s="351">
        <f t="shared" ref="CT822:CT826" si="1195">N822+O822</f>
        <v>0</v>
      </c>
      <c r="CU822" s="253" t="b">
        <f t="shared" si="1180"/>
        <v>1</v>
      </c>
    </row>
    <row r="823" spans="1:99" s="32" customFormat="1" x14ac:dyDescent="0.25">
      <c r="A823" s="533"/>
      <c r="B823" s="161" t="s">
        <v>11</v>
      </c>
      <c r="C823" s="156"/>
      <c r="D823" s="287"/>
      <c r="E823" s="287"/>
      <c r="F823" s="449"/>
      <c r="G823" s="294"/>
      <c r="H823" s="294"/>
      <c r="I823" s="294"/>
      <c r="J823" s="154" t="e">
        <f t="shared" si="1192"/>
        <v>#DIV/0!</v>
      </c>
      <c r="K823" s="294"/>
      <c r="L823" s="154" t="e">
        <f t="shared" si="1190"/>
        <v>#DIV/0!</v>
      </c>
      <c r="M823" s="157" t="e">
        <f t="shared" si="1191"/>
        <v>#DIV/0!</v>
      </c>
      <c r="N823" s="294">
        <f t="shared" si="1193"/>
        <v>0</v>
      </c>
      <c r="O823" s="294">
        <f t="shared" si="1194"/>
        <v>0</v>
      </c>
      <c r="P823" s="154" t="e">
        <f t="shared" si="1178"/>
        <v>#DIV/0!</v>
      </c>
      <c r="Q823" s="294"/>
      <c r="R823" s="294"/>
      <c r="S823" s="665"/>
      <c r="T823" s="40" t="b">
        <f t="shared" si="1128"/>
        <v>1</v>
      </c>
      <c r="CJ823" s="253" t="b">
        <f t="shared" si="1179"/>
        <v>1</v>
      </c>
      <c r="CT823" s="351">
        <f t="shared" si="1195"/>
        <v>0</v>
      </c>
      <c r="CU823" s="253" t="b">
        <f t="shared" si="1180"/>
        <v>1</v>
      </c>
    </row>
    <row r="824" spans="1:99" s="577" customFormat="1" ht="81" customHeight="1" x14ac:dyDescent="0.25">
      <c r="A824" s="520" t="s">
        <v>389</v>
      </c>
      <c r="B824" s="122" t="s">
        <v>402</v>
      </c>
      <c r="C824" s="156" t="s">
        <v>17</v>
      </c>
      <c r="D824" s="287">
        <f t="shared" ref="D824:I824" si="1196">SUM(D825:D829)</f>
        <v>0</v>
      </c>
      <c r="E824" s="287">
        <f t="shared" si="1196"/>
        <v>0</v>
      </c>
      <c r="F824" s="287">
        <f t="shared" si="1196"/>
        <v>0</v>
      </c>
      <c r="G824" s="287">
        <f t="shared" si="1196"/>
        <v>7881.09</v>
      </c>
      <c r="H824" s="287">
        <f t="shared" si="1196"/>
        <v>7881.09</v>
      </c>
      <c r="I824" s="287">
        <f t="shared" si="1196"/>
        <v>0</v>
      </c>
      <c r="J824" s="153">
        <f>I824/H824</f>
        <v>0</v>
      </c>
      <c r="K824" s="287">
        <f t="shared" ref="K824" si="1197">SUM(K825:K829)</f>
        <v>0</v>
      </c>
      <c r="L824" s="153">
        <f>K824/H824</f>
        <v>0</v>
      </c>
      <c r="M824" s="157" t="e">
        <f>K824/I824</f>
        <v>#DIV/0!</v>
      </c>
      <c r="N824" s="287">
        <f t="shared" ref="N824:O824" si="1198">SUM(N825:N829)</f>
        <v>7881.09</v>
      </c>
      <c r="O824" s="287">
        <f t="shared" si="1198"/>
        <v>0</v>
      </c>
      <c r="P824" s="153">
        <f t="shared" si="1178"/>
        <v>1</v>
      </c>
      <c r="Q824" s="287"/>
      <c r="R824" s="287"/>
      <c r="S824" s="663" t="s">
        <v>260</v>
      </c>
      <c r="T824" s="40" t="b">
        <f t="shared" si="1128"/>
        <v>0</v>
      </c>
      <c r="CG824" s="191" t="s">
        <v>113</v>
      </c>
      <c r="CJ824" s="253" t="b">
        <f t="shared" si="1179"/>
        <v>1</v>
      </c>
      <c r="CT824" s="351">
        <f t="shared" si="1195"/>
        <v>7881.09</v>
      </c>
      <c r="CU824" s="253" t="b">
        <f t="shared" si="1180"/>
        <v>1</v>
      </c>
    </row>
    <row r="825" spans="1:99" s="32" customFormat="1" x14ac:dyDescent="0.25">
      <c r="A825" s="529"/>
      <c r="B825" s="162" t="s">
        <v>10</v>
      </c>
      <c r="C825" s="277"/>
      <c r="D825" s="294"/>
      <c r="E825" s="294"/>
      <c r="F825" s="530"/>
      <c r="G825" s="294"/>
      <c r="H825" s="294"/>
      <c r="I825" s="294"/>
      <c r="J825" s="154" t="e">
        <f>I825/H825</f>
        <v>#DIV/0!</v>
      </c>
      <c r="K825" s="294"/>
      <c r="L825" s="154" t="e">
        <f t="shared" ref="L825:L829" si="1199">K825/H825</f>
        <v>#DIV/0!</v>
      </c>
      <c r="M825" s="157" t="e">
        <f t="shared" ref="M825:M829" si="1200">K825/I825</f>
        <v>#DIV/0!</v>
      </c>
      <c r="N825" s="294">
        <f>H825</f>
        <v>0</v>
      </c>
      <c r="O825" s="294">
        <f>H825-N825</f>
        <v>0</v>
      </c>
      <c r="P825" s="154" t="e">
        <f t="shared" si="1178"/>
        <v>#DIV/0!</v>
      </c>
      <c r="Q825" s="294"/>
      <c r="R825" s="294"/>
      <c r="S825" s="664"/>
      <c r="T825" s="40" t="b">
        <f t="shared" si="1128"/>
        <v>1</v>
      </c>
      <c r="CJ825" s="253" t="b">
        <f t="shared" si="1179"/>
        <v>1</v>
      </c>
      <c r="CT825" s="351">
        <f t="shared" si="1195"/>
        <v>0</v>
      </c>
      <c r="CU825" s="253" t="b">
        <f t="shared" si="1180"/>
        <v>1</v>
      </c>
    </row>
    <row r="826" spans="1:99" s="32" customFormat="1" x14ac:dyDescent="0.25">
      <c r="A826" s="529"/>
      <c r="B826" s="162" t="s">
        <v>8</v>
      </c>
      <c r="C826" s="277"/>
      <c r="D826" s="294"/>
      <c r="E826" s="294"/>
      <c r="F826" s="294"/>
      <c r="G826" s="287">
        <f>7487036/1000</f>
        <v>7487.04</v>
      </c>
      <c r="H826" s="287">
        <f>7487036/1000</f>
        <v>7487.04</v>
      </c>
      <c r="I826" s="294"/>
      <c r="J826" s="152">
        <f t="shared" ref="J826:J829" si="1201">I826/H826</f>
        <v>0</v>
      </c>
      <c r="K826" s="294"/>
      <c r="L826" s="152">
        <f t="shared" si="1199"/>
        <v>0</v>
      </c>
      <c r="M826" s="157" t="e">
        <f t="shared" si="1200"/>
        <v>#DIV/0!</v>
      </c>
      <c r="N826" s="294">
        <f t="shared" ref="N826:N829" si="1202">H826</f>
        <v>7487.04</v>
      </c>
      <c r="O826" s="294">
        <f t="shared" ref="O826:O829" si="1203">H826-N826</f>
        <v>0</v>
      </c>
      <c r="P826" s="152">
        <f t="shared" si="1178"/>
        <v>1</v>
      </c>
      <c r="Q826" s="294"/>
      <c r="R826" s="294"/>
      <c r="S826" s="664"/>
      <c r="T826" s="40" t="b">
        <f t="shared" si="1128"/>
        <v>0</v>
      </c>
      <c r="CJ826" s="253" t="b">
        <f t="shared" si="1179"/>
        <v>1</v>
      </c>
      <c r="CT826" s="351">
        <f t="shared" si="1195"/>
        <v>7487.04</v>
      </c>
      <c r="CU826" s="253" t="b">
        <f t="shared" si="1180"/>
        <v>1</v>
      </c>
    </row>
    <row r="827" spans="1:99" s="32" customFormat="1" x14ac:dyDescent="0.25">
      <c r="A827" s="529"/>
      <c r="B827" s="161" t="s">
        <v>19</v>
      </c>
      <c r="C827" s="156"/>
      <c r="D827" s="287"/>
      <c r="E827" s="287"/>
      <c r="F827" s="287"/>
      <c r="G827" s="287">
        <f>394054/1000</f>
        <v>394.05</v>
      </c>
      <c r="H827" s="287">
        <f>394054/1000</f>
        <v>394.05</v>
      </c>
      <c r="I827" s="294"/>
      <c r="J827" s="152">
        <f t="shared" si="1201"/>
        <v>0</v>
      </c>
      <c r="K827" s="294"/>
      <c r="L827" s="152">
        <f t="shared" si="1199"/>
        <v>0</v>
      </c>
      <c r="M827" s="157" t="e">
        <f t="shared" si="1200"/>
        <v>#DIV/0!</v>
      </c>
      <c r="N827" s="294">
        <f t="shared" si="1202"/>
        <v>394.05</v>
      </c>
      <c r="O827" s="294">
        <f t="shared" si="1203"/>
        <v>0</v>
      </c>
      <c r="P827" s="152">
        <f t="shared" si="1178"/>
        <v>1</v>
      </c>
      <c r="Q827" s="294"/>
      <c r="R827" s="294"/>
      <c r="S827" s="664"/>
      <c r="T827" s="40" t="b">
        <f t="shared" si="1128"/>
        <v>0</v>
      </c>
      <c r="CJ827" s="253" t="b">
        <f t="shared" si="1179"/>
        <v>1</v>
      </c>
      <c r="CT827" s="351">
        <f>N827+O827</f>
        <v>394.05</v>
      </c>
      <c r="CU827" s="253" t="b">
        <f t="shared" si="1180"/>
        <v>1</v>
      </c>
    </row>
    <row r="828" spans="1:99" s="32" customFormat="1" x14ac:dyDescent="0.25">
      <c r="A828" s="529"/>
      <c r="B828" s="156" t="s">
        <v>22</v>
      </c>
      <c r="C828" s="156"/>
      <c r="D828" s="287"/>
      <c r="E828" s="287"/>
      <c r="F828" s="449"/>
      <c r="G828" s="294"/>
      <c r="H828" s="294"/>
      <c r="I828" s="294"/>
      <c r="J828" s="154" t="e">
        <f t="shared" si="1201"/>
        <v>#DIV/0!</v>
      </c>
      <c r="K828" s="294"/>
      <c r="L828" s="154" t="e">
        <f t="shared" si="1199"/>
        <v>#DIV/0!</v>
      </c>
      <c r="M828" s="157" t="e">
        <f t="shared" si="1200"/>
        <v>#DIV/0!</v>
      </c>
      <c r="N828" s="294">
        <f t="shared" si="1202"/>
        <v>0</v>
      </c>
      <c r="O828" s="294">
        <f t="shared" si="1203"/>
        <v>0</v>
      </c>
      <c r="P828" s="154" t="e">
        <f t="shared" si="1178"/>
        <v>#DIV/0!</v>
      </c>
      <c r="Q828" s="294"/>
      <c r="R828" s="294"/>
      <c r="S828" s="664"/>
      <c r="T828" s="40" t="b">
        <f t="shared" si="1128"/>
        <v>1</v>
      </c>
      <c r="CJ828" s="253" t="b">
        <f t="shared" si="1179"/>
        <v>1</v>
      </c>
      <c r="CT828" s="351">
        <f t="shared" ref="CT828:CT832" si="1204">N828+O828</f>
        <v>0</v>
      </c>
      <c r="CU828" s="253" t="b">
        <f t="shared" si="1180"/>
        <v>1</v>
      </c>
    </row>
    <row r="829" spans="1:99" s="32" customFormat="1" x14ac:dyDescent="0.25">
      <c r="A829" s="533"/>
      <c r="B829" s="161" t="s">
        <v>11</v>
      </c>
      <c r="C829" s="156"/>
      <c r="D829" s="287"/>
      <c r="E829" s="287"/>
      <c r="F829" s="449"/>
      <c r="G829" s="294"/>
      <c r="H829" s="294"/>
      <c r="I829" s="294"/>
      <c r="J829" s="154" t="e">
        <f t="shared" si="1201"/>
        <v>#DIV/0!</v>
      </c>
      <c r="K829" s="294"/>
      <c r="L829" s="154" t="e">
        <f t="shared" si="1199"/>
        <v>#DIV/0!</v>
      </c>
      <c r="M829" s="157" t="e">
        <f t="shared" si="1200"/>
        <v>#DIV/0!</v>
      </c>
      <c r="N829" s="294">
        <f t="shared" si="1202"/>
        <v>0</v>
      </c>
      <c r="O829" s="294">
        <f t="shared" si="1203"/>
        <v>0</v>
      </c>
      <c r="P829" s="154" t="e">
        <f t="shared" si="1178"/>
        <v>#DIV/0!</v>
      </c>
      <c r="Q829" s="294"/>
      <c r="R829" s="294"/>
      <c r="S829" s="665"/>
      <c r="T829" s="40" t="b">
        <f t="shared" si="1128"/>
        <v>1</v>
      </c>
      <c r="CJ829" s="253" t="b">
        <f t="shared" si="1179"/>
        <v>1</v>
      </c>
      <c r="CT829" s="351">
        <f t="shared" si="1204"/>
        <v>0</v>
      </c>
      <c r="CU829" s="253" t="b">
        <f t="shared" si="1180"/>
        <v>1</v>
      </c>
    </row>
    <row r="830" spans="1:99" s="577" customFormat="1" ht="76.5" customHeight="1" x14ac:dyDescent="0.25">
      <c r="A830" s="520" t="s">
        <v>389</v>
      </c>
      <c r="B830" s="122" t="s">
        <v>403</v>
      </c>
      <c r="C830" s="156" t="s">
        <v>17</v>
      </c>
      <c r="D830" s="287">
        <f t="shared" ref="D830:I830" si="1205">SUM(D831:D835)</f>
        <v>0</v>
      </c>
      <c r="E830" s="287">
        <f t="shared" si="1205"/>
        <v>0</v>
      </c>
      <c r="F830" s="287">
        <f t="shared" si="1205"/>
        <v>0</v>
      </c>
      <c r="G830" s="287">
        <f t="shared" si="1205"/>
        <v>1936.49</v>
      </c>
      <c r="H830" s="287">
        <f t="shared" si="1205"/>
        <v>1936.49</v>
      </c>
      <c r="I830" s="287">
        <f t="shared" si="1205"/>
        <v>0</v>
      </c>
      <c r="J830" s="153">
        <f>I830/H830</f>
        <v>0</v>
      </c>
      <c r="K830" s="287">
        <f t="shared" ref="K830" si="1206">SUM(K831:K835)</f>
        <v>0</v>
      </c>
      <c r="L830" s="153">
        <f>K830/H830</f>
        <v>0</v>
      </c>
      <c r="M830" s="157" t="e">
        <f>K830/I830</f>
        <v>#DIV/0!</v>
      </c>
      <c r="N830" s="287">
        <f t="shared" ref="N830:O830" si="1207">SUM(N831:N835)</f>
        <v>1936.49</v>
      </c>
      <c r="O830" s="287">
        <f t="shared" si="1207"/>
        <v>0</v>
      </c>
      <c r="P830" s="153">
        <f t="shared" si="1178"/>
        <v>1</v>
      </c>
      <c r="Q830" s="287"/>
      <c r="R830" s="287"/>
      <c r="S830" s="663" t="s">
        <v>260</v>
      </c>
      <c r="T830" s="40" t="b">
        <f t="shared" si="1128"/>
        <v>0</v>
      </c>
      <c r="CG830" s="191" t="s">
        <v>113</v>
      </c>
      <c r="CJ830" s="253" t="b">
        <f t="shared" si="1179"/>
        <v>1</v>
      </c>
      <c r="CT830" s="351">
        <f t="shared" si="1204"/>
        <v>1936.49</v>
      </c>
      <c r="CU830" s="253" t="b">
        <f t="shared" si="1180"/>
        <v>1</v>
      </c>
    </row>
    <row r="831" spans="1:99" s="32" customFormat="1" ht="33" customHeight="1" x14ac:dyDescent="0.25">
      <c r="A831" s="529"/>
      <c r="B831" s="162" t="s">
        <v>10</v>
      </c>
      <c r="C831" s="277"/>
      <c r="D831" s="294"/>
      <c r="E831" s="294"/>
      <c r="F831" s="530"/>
      <c r="G831" s="294"/>
      <c r="H831" s="294"/>
      <c r="I831" s="294"/>
      <c r="J831" s="154" t="e">
        <f>I831/H831</f>
        <v>#DIV/0!</v>
      </c>
      <c r="K831" s="294"/>
      <c r="L831" s="154" t="e">
        <f t="shared" ref="L831:L835" si="1208">K831/H831</f>
        <v>#DIV/0!</v>
      </c>
      <c r="M831" s="157" t="e">
        <f t="shared" ref="M831:M835" si="1209">K831/I831</f>
        <v>#DIV/0!</v>
      </c>
      <c r="N831" s="294">
        <f>H831</f>
        <v>0</v>
      </c>
      <c r="O831" s="294">
        <f>H831-N831</f>
        <v>0</v>
      </c>
      <c r="P831" s="154" t="e">
        <f t="shared" si="1178"/>
        <v>#DIV/0!</v>
      </c>
      <c r="Q831" s="294"/>
      <c r="R831" s="294"/>
      <c r="S831" s="664"/>
      <c r="T831" s="40" t="b">
        <f t="shared" si="1128"/>
        <v>1</v>
      </c>
      <c r="CJ831" s="253" t="b">
        <f t="shared" si="1179"/>
        <v>1</v>
      </c>
      <c r="CT831" s="351">
        <f t="shared" si="1204"/>
        <v>0</v>
      </c>
      <c r="CU831" s="253" t="b">
        <f t="shared" si="1180"/>
        <v>1</v>
      </c>
    </row>
    <row r="832" spans="1:99" s="32" customFormat="1" ht="33" customHeight="1" x14ac:dyDescent="0.25">
      <c r="A832" s="529"/>
      <c r="B832" s="162" t="s">
        <v>8</v>
      </c>
      <c r="C832" s="277"/>
      <c r="D832" s="294"/>
      <c r="E832" s="294"/>
      <c r="F832" s="294"/>
      <c r="G832" s="287">
        <f>1839672/1000</f>
        <v>1839.67</v>
      </c>
      <c r="H832" s="287">
        <f>1839672/1000</f>
        <v>1839.67</v>
      </c>
      <c r="I832" s="294"/>
      <c r="J832" s="152">
        <f t="shared" ref="J832:J835" si="1210">I832/H832</f>
        <v>0</v>
      </c>
      <c r="K832" s="294"/>
      <c r="L832" s="152">
        <f t="shared" si="1208"/>
        <v>0</v>
      </c>
      <c r="M832" s="157" t="e">
        <f t="shared" si="1209"/>
        <v>#DIV/0!</v>
      </c>
      <c r="N832" s="294">
        <f t="shared" ref="N832:N835" si="1211">H832</f>
        <v>1839.67</v>
      </c>
      <c r="O832" s="294">
        <f t="shared" ref="O832:O835" si="1212">H832-N832</f>
        <v>0</v>
      </c>
      <c r="P832" s="152">
        <f t="shared" si="1178"/>
        <v>1</v>
      </c>
      <c r="Q832" s="294"/>
      <c r="R832" s="294"/>
      <c r="S832" s="664"/>
      <c r="T832" s="40" t="b">
        <f t="shared" si="1128"/>
        <v>0</v>
      </c>
      <c r="CJ832" s="253" t="b">
        <f t="shared" si="1179"/>
        <v>1</v>
      </c>
      <c r="CT832" s="351">
        <f t="shared" si="1204"/>
        <v>1839.67</v>
      </c>
      <c r="CU832" s="253" t="b">
        <f t="shared" si="1180"/>
        <v>1</v>
      </c>
    </row>
    <row r="833" spans="1:99" s="32" customFormat="1" ht="33" customHeight="1" x14ac:dyDescent="0.25">
      <c r="A833" s="529"/>
      <c r="B833" s="161" t="s">
        <v>19</v>
      </c>
      <c r="C833" s="156"/>
      <c r="D833" s="287"/>
      <c r="E833" s="287"/>
      <c r="F833" s="287"/>
      <c r="G833" s="287">
        <f>96824/1000</f>
        <v>96.82</v>
      </c>
      <c r="H833" s="287">
        <f>96824/1000</f>
        <v>96.82</v>
      </c>
      <c r="I833" s="294"/>
      <c r="J833" s="152">
        <f t="shared" si="1210"/>
        <v>0</v>
      </c>
      <c r="K833" s="294"/>
      <c r="L833" s="152">
        <f t="shared" si="1208"/>
        <v>0</v>
      </c>
      <c r="M833" s="157" t="e">
        <f t="shared" si="1209"/>
        <v>#DIV/0!</v>
      </c>
      <c r="N833" s="294">
        <f t="shared" si="1211"/>
        <v>96.82</v>
      </c>
      <c r="O833" s="294">
        <f t="shared" si="1212"/>
        <v>0</v>
      </c>
      <c r="P833" s="152">
        <f t="shared" si="1178"/>
        <v>1</v>
      </c>
      <c r="Q833" s="294"/>
      <c r="R833" s="294"/>
      <c r="S833" s="664"/>
      <c r="T833" s="40" t="b">
        <f t="shared" si="1128"/>
        <v>0</v>
      </c>
      <c r="CJ833" s="253" t="b">
        <f t="shared" si="1179"/>
        <v>1</v>
      </c>
      <c r="CT833" s="351">
        <f>N833+O833</f>
        <v>96.82</v>
      </c>
      <c r="CU833" s="253" t="b">
        <f t="shared" si="1180"/>
        <v>1</v>
      </c>
    </row>
    <row r="834" spans="1:99" s="32" customFormat="1" ht="33" customHeight="1" x14ac:dyDescent="0.25">
      <c r="A834" s="529"/>
      <c r="B834" s="156" t="s">
        <v>22</v>
      </c>
      <c r="C834" s="156"/>
      <c r="D834" s="287"/>
      <c r="E834" s="287"/>
      <c r="F834" s="449"/>
      <c r="G834" s="294"/>
      <c r="H834" s="294"/>
      <c r="I834" s="294"/>
      <c r="J834" s="154" t="e">
        <f t="shared" si="1210"/>
        <v>#DIV/0!</v>
      </c>
      <c r="K834" s="294"/>
      <c r="L834" s="154" t="e">
        <f t="shared" si="1208"/>
        <v>#DIV/0!</v>
      </c>
      <c r="M834" s="157" t="e">
        <f t="shared" si="1209"/>
        <v>#DIV/0!</v>
      </c>
      <c r="N834" s="294">
        <f t="shared" si="1211"/>
        <v>0</v>
      </c>
      <c r="O834" s="294">
        <f t="shared" si="1212"/>
        <v>0</v>
      </c>
      <c r="P834" s="154" t="e">
        <f t="shared" si="1178"/>
        <v>#DIV/0!</v>
      </c>
      <c r="Q834" s="294"/>
      <c r="R834" s="294"/>
      <c r="S834" s="664"/>
      <c r="T834" s="40" t="b">
        <f t="shared" si="1128"/>
        <v>1</v>
      </c>
      <c r="CJ834" s="253" t="b">
        <f t="shared" si="1179"/>
        <v>1</v>
      </c>
      <c r="CT834" s="351">
        <f t="shared" ref="CT834:CT838" si="1213">N834+O834</f>
        <v>0</v>
      </c>
      <c r="CU834" s="253" t="b">
        <f t="shared" si="1180"/>
        <v>1</v>
      </c>
    </row>
    <row r="835" spans="1:99" s="32" customFormat="1" ht="33" customHeight="1" x14ac:dyDescent="0.25">
      <c r="A835" s="533"/>
      <c r="B835" s="161" t="s">
        <v>11</v>
      </c>
      <c r="C835" s="156"/>
      <c r="D835" s="287"/>
      <c r="E835" s="287"/>
      <c r="F835" s="449"/>
      <c r="G835" s="294"/>
      <c r="H835" s="294"/>
      <c r="I835" s="294"/>
      <c r="J835" s="154" t="e">
        <f t="shared" si="1210"/>
        <v>#DIV/0!</v>
      </c>
      <c r="K835" s="294"/>
      <c r="L835" s="154" t="e">
        <f t="shared" si="1208"/>
        <v>#DIV/0!</v>
      </c>
      <c r="M835" s="157" t="e">
        <f t="shared" si="1209"/>
        <v>#DIV/0!</v>
      </c>
      <c r="N835" s="294">
        <f t="shared" si="1211"/>
        <v>0</v>
      </c>
      <c r="O835" s="294">
        <f t="shared" si="1212"/>
        <v>0</v>
      </c>
      <c r="P835" s="154" t="e">
        <f t="shared" si="1178"/>
        <v>#DIV/0!</v>
      </c>
      <c r="Q835" s="294"/>
      <c r="R835" s="294"/>
      <c r="S835" s="665"/>
      <c r="T835" s="40" t="b">
        <f t="shared" si="1128"/>
        <v>1</v>
      </c>
      <c r="CJ835" s="253" t="b">
        <f t="shared" si="1179"/>
        <v>1</v>
      </c>
      <c r="CT835" s="351">
        <f t="shared" si="1213"/>
        <v>0</v>
      </c>
      <c r="CU835" s="253" t="b">
        <f t="shared" si="1180"/>
        <v>1</v>
      </c>
    </row>
    <row r="836" spans="1:99" s="577" customFormat="1" ht="79.5" customHeight="1" x14ac:dyDescent="0.25">
      <c r="A836" s="520" t="s">
        <v>389</v>
      </c>
      <c r="B836" s="122" t="s">
        <v>445</v>
      </c>
      <c r="C836" s="156" t="s">
        <v>17</v>
      </c>
      <c r="D836" s="287">
        <f t="shared" ref="D836:I836" si="1214">SUM(D837:D841)</f>
        <v>0</v>
      </c>
      <c r="E836" s="287">
        <f t="shared" si="1214"/>
        <v>0</v>
      </c>
      <c r="F836" s="287">
        <f t="shared" si="1214"/>
        <v>0</v>
      </c>
      <c r="G836" s="287">
        <f t="shared" si="1214"/>
        <v>2747.13</v>
      </c>
      <c r="H836" s="287">
        <f t="shared" si="1214"/>
        <v>2747.13</v>
      </c>
      <c r="I836" s="287">
        <f t="shared" si="1214"/>
        <v>0</v>
      </c>
      <c r="J836" s="153">
        <f>I836/H836</f>
        <v>0</v>
      </c>
      <c r="K836" s="287">
        <f t="shared" ref="K836" si="1215">SUM(K837:K841)</f>
        <v>0</v>
      </c>
      <c r="L836" s="153">
        <f>K836/H836</f>
        <v>0</v>
      </c>
      <c r="M836" s="157" t="e">
        <f>K836/I836</f>
        <v>#DIV/0!</v>
      </c>
      <c r="N836" s="287">
        <f t="shared" ref="N836:O836" si="1216">SUM(N837:N841)</f>
        <v>2747.13</v>
      </c>
      <c r="O836" s="287">
        <f t="shared" si="1216"/>
        <v>0</v>
      </c>
      <c r="P836" s="153">
        <f t="shared" si="1178"/>
        <v>1</v>
      </c>
      <c r="Q836" s="287"/>
      <c r="R836" s="287"/>
      <c r="S836" s="663" t="s">
        <v>260</v>
      </c>
      <c r="T836" s="40" t="b">
        <f t="shared" si="1128"/>
        <v>0</v>
      </c>
      <c r="CG836" s="191" t="s">
        <v>113</v>
      </c>
      <c r="CJ836" s="253" t="b">
        <f t="shared" si="1179"/>
        <v>1</v>
      </c>
      <c r="CT836" s="351">
        <f t="shared" si="1213"/>
        <v>2747.13</v>
      </c>
      <c r="CU836" s="253" t="b">
        <f t="shared" si="1180"/>
        <v>1</v>
      </c>
    </row>
    <row r="837" spans="1:99" s="32" customFormat="1" x14ac:dyDescent="0.25">
      <c r="A837" s="529"/>
      <c r="B837" s="162" t="s">
        <v>10</v>
      </c>
      <c r="C837" s="277"/>
      <c r="D837" s="294"/>
      <c r="E837" s="294"/>
      <c r="F837" s="530"/>
      <c r="G837" s="294"/>
      <c r="H837" s="294"/>
      <c r="I837" s="294"/>
      <c r="J837" s="154" t="e">
        <f>I837/H837</f>
        <v>#DIV/0!</v>
      </c>
      <c r="K837" s="294"/>
      <c r="L837" s="154" t="e">
        <f t="shared" ref="L837:L841" si="1217">K837/H837</f>
        <v>#DIV/0!</v>
      </c>
      <c r="M837" s="157" t="e">
        <f t="shared" ref="M837:M841" si="1218">K837/I837</f>
        <v>#DIV/0!</v>
      </c>
      <c r="N837" s="294">
        <f>H837</f>
        <v>0</v>
      </c>
      <c r="O837" s="294">
        <f>H837-N837</f>
        <v>0</v>
      </c>
      <c r="P837" s="154" t="e">
        <f t="shared" si="1178"/>
        <v>#DIV/0!</v>
      </c>
      <c r="Q837" s="294"/>
      <c r="R837" s="294"/>
      <c r="S837" s="664"/>
      <c r="T837" s="40" t="b">
        <f t="shared" si="1128"/>
        <v>1</v>
      </c>
      <c r="CJ837" s="253" t="b">
        <f t="shared" si="1179"/>
        <v>1</v>
      </c>
      <c r="CT837" s="351">
        <f t="shared" si="1213"/>
        <v>0</v>
      </c>
      <c r="CU837" s="253" t="b">
        <f t="shared" si="1180"/>
        <v>1</v>
      </c>
    </row>
    <row r="838" spans="1:99" s="32" customFormat="1" x14ac:dyDescent="0.25">
      <c r="A838" s="529"/>
      <c r="B838" s="162" t="s">
        <v>8</v>
      </c>
      <c r="C838" s="277"/>
      <c r="D838" s="294"/>
      <c r="E838" s="294"/>
      <c r="F838" s="294"/>
      <c r="G838" s="287">
        <f>2609767/1000</f>
        <v>2609.77</v>
      </c>
      <c r="H838" s="287">
        <f>2609767/1000</f>
        <v>2609.77</v>
      </c>
      <c r="I838" s="294"/>
      <c r="J838" s="152">
        <f t="shared" ref="J838:J841" si="1219">I838/H838</f>
        <v>0</v>
      </c>
      <c r="K838" s="294"/>
      <c r="L838" s="152">
        <f t="shared" si="1217"/>
        <v>0</v>
      </c>
      <c r="M838" s="157" t="e">
        <f t="shared" si="1218"/>
        <v>#DIV/0!</v>
      </c>
      <c r="N838" s="294">
        <f t="shared" ref="N838:N841" si="1220">H838</f>
        <v>2609.77</v>
      </c>
      <c r="O838" s="294">
        <f t="shared" ref="O838:O841" si="1221">H838-N838</f>
        <v>0</v>
      </c>
      <c r="P838" s="152">
        <f t="shared" si="1178"/>
        <v>1</v>
      </c>
      <c r="Q838" s="294"/>
      <c r="R838" s="294"/>
      <c r="S838" s="664"/>
      <c r="T838" s="40" t="b">
        <f t="shared" si="1128"/>
        <v>0</v>
      </c>
      <c r="CJ838" s="253" t="b">
        <f t="shared" si="1179"/>
        <v>1</v>
      </c>
      <c r="CT838" s="351">
        <f t="shared" si="1213"/>
        <v>2609.77</v>
      </c>
      <c r="CU838" s="253" t="b">
        <f t="shared" si="1180"/>
        <v>1</v>
      </c>
    </row>
    <row r="839" spans="1:99" s="32" customFormat="1" x14ac:dyDescent="0.25">
      <c r="A839" s="529"/>
      <c r="B839" s="161" t="s">
        <v>19</v>
      </c>
      <c r="C839" s="156"/>
      <c r="D839" s="287"/>
      <c r="E839" s="287"/>
      <c r="F839" s="287"/>
      <c r="G839" s="287">
        <f>137356/1000</f>
        <v>137.36000000000001</v>
      </c>
      <c r="H839" s="287">
        <f>137356/1000</f>
        <v>137.36000000000001</v>
      </c>
      <c r="I839" s="294"/>
      <c r="J839" s="152">
        <f t="shared" si="1219"/>
        <v>0</v>
      </c>
      <c r="K839" s="294"/>
      <c r="L839" s="152">
        <f t="shared" si="1217"/>
        <v>0</v>
      </c>
      <c r="M839" s="157" t="e">
        <f t="shared" si="1218"/>
        <v>#DIV/0!</v>
      </c>
      <c r="N839" s="294">
        <f t="shared" si="1220"/>
        <v>137.36000000000001</v>
      </c>
      <c r="O839" s="294">
        <f t="shared" si="1221"/>
        <v>0</v>
      </c>
      <c r="P839" s="152">
        <f t="shared" si="1178"/>
        <v>1</v>
      </c>
      <c r="Q839" s="294"/>
      <c r="R839" s="294"/>
      <c r="S839" s="664"/>
      <c r="T839" s="40" t="b">
        <f t="shared" si="1128"/>
        <v>0</v>
      </c>
      <c r="CJ839" s="253" t="b">
        <f t="shared" si="1179"/>
        <v>1</v>
      </c>
      <c r="CT839" s="351">
        <f>N839+O839</f>
        <v>137.36000000000001</v>
      </c>
      <c r="CU839" s="253" t="b">
        <f t="shared" si="1180"/>
        <v>1</v>
      </c>
    </row>
    <row r="840" spans="1:99" s="32" customFormat="1" x14ac:dyDescent="0.25">
      <c r="A840" s="529"/>
      <c r="B840" s="156" t="s">
        <v>22</v>
      </c>
      <c r="C840" s="156"/>
      <c r="D840" s="287"/>
      <c r="E840" s="287"/>
      <c r="F840" s="449"/>
      <c r="G840" s="294"/>
      <c r="H840" s="294"/>
      <c r="I840" s="294"/>
      <c r="J840" s="154" t="e">
        <f t="shared" si="1219"/>
        <v>#DIV/0!</v>
      </c>
      <c r="K840" s="294"/>
      <c r="L840" s="154" t="e">
        <f t="shared" si="1217"/>
        <v>#DIV/0!</v>
      </c>
      <c r="M840" s="157" t="e">
        <f t="shared" si="1218"/>
        <v>#DIV/0!</v>
      </c>
      <c r="N840" s="294">
        <f t="shared" si="1220"/>
        <v>0</v>
      </c>
      <c r="O840" s="294">
        <f t="shared" si="1221"/>
        <v>0</v>
      </c>
      <c r="P840" s="154" t="e">
        <f t="shared" si="1178"/>
        <v>#DIV/0!</v>
      </c>
      <c r="Q840" s="294"/>
      <c r="R840" s="294"/>
      <c r="S840" s="664"/>
      <c r="T840" s="40" t="b">
        <f t="shared" si="1128"/>
        <v>1</v>
      </c>
      <c r="CJ840" s="253" t="b">
        <f t="shared" si="1179"/>
        <v>1</v>
      </c>
      <c r="CT840" s="351">
        <f t="shared" ref="CT840:CT844" si="1222">N840+O840</f>
        <v>0</v>
      </c>
      <c r="CU840" s="253" t="b">
        <f t="shared" si="1180"/>
        <v>1</v>
      </c>
    </row>
    <row r="841" spans="1:99" s="32" customFormat="1" x14ac:dyDescent="0.25">
      <c r="A841" s="533"/>
      <c r="B841" s="161" t="s">
        <v>11</v>
      </c>
      <c r="C841" s="156"/>
      <c r="D841" s="287"/>
      <c r="E841" s="287"/>
      <c r="F841" s="449"/>
      <c r="G841" s="294"/>
      <c r="H841" s="294"/>
      <c r="I841" s="294"/>
      <c r="J841" s="154" t="e">
        <f t="shared" si="1219"/>
        <v>#DIV/0!</v>
      </c>
      <c r="K841" s="294"/>
      <c r="L841" s="154" t="e">
        <f t="shared" si="1217"/>
        <v>#DIV/0!</v>
      </c>
      <c r="M841" s="157" t="e">
        <f t="shared" si="1218"/>
        <v>#DIV/0!</v>
      </c>
      <c r="N841" s="294">
        <f t="shared" si="1220"/>
        <v>0</v>
      </c>
      <c r="O841" s="294">
        <f t="shared" si="1221"/>
        <v>0</v>
      </c>
      <c r="P841" s="154" t="e">
        <f t="shared" si="1178"/>
        <v>#DIV/0!</v>
      </c>
      <c r="Q841" s="294"/>
      <c r="R841" s="294"/>
      <c r="S841" s="665"/>
      <c r="T841" s="40" t="b">
        <f t="shared" si="1128"/>
        <v>1</v>
      </c>
      <c r="CJ841" s="253" t="b">
        <f t="shared" si="1179"/>
        <v>1</v>
      </c>
      <c r="CT841" s="351">
        <f t="shared" si="1222"/>
        <v>0</v>
      </c>
      <c r="CU841" s="253" t="b">
        <f t="shared" si="1180"/>
        <v>1</v>
      </c>
    </row>
    <row r="842" spans="1:99" s="577" customFormat="1" ht="79.5" customHeight="1" x14ac:dyDescent="0.25">
      <c r="A842" s="520" t="s">
        <v>389</v>
      </c>
      <c r="B842" s="122" t="s">
        <v>446</v>
      </c>
      <c r="C842" s="156" t="s">
        <v>17</v>
      </c>
      <c r="D842" s="287">
        <f t="shared" ref="D842:I842" si="1223">SUM(D843:D847)</f>
        <v>0</v>
      </c>
      <c r="E842" s="287">
        <f t="shared" si="1223"/>
        <v>0</v>
      </c>
      <c r="F842" s="287">
        <f t="shared" si="1223"/>
        <v>0</v>
      </c>
      <c r="G842" s="287">
        <f t="shared" si="1223"/>
        <v>2260.75</v>
      </c>
      <c r="H842" s="287">
        <f t="shared" si="1223"/>
        <v>2260.75</v>
      </c>
      <c r="I842" s="287">
        <f t="shared" si="1223"/>
        <v>0</v>
      </c>
      <c r="J842" s="153">
        <f>I842/H842</f>
        <v>0</v>
      </c>
      <c r="K842" s="287">
        <f t="shared" ref="K842" si="1224">SUM(K843:K847)</f>
        <v>0</v>
      </c>
      <c r="L842" s="153">
        <f>K842/H842</f>
        <v>0</v>
      </c>
      <c r="M842" s="157" t="e">
        <f>K842/I842</f>
        <v>#DIV/0!</v>
      </c>
      <c r="N842" s="287">
        <f t="shared" ref="N842:O842" si="1225">SUM(N843:N847)</f>
        <v>2260.75</v>
      </c>
      <c r="O842" s="287">
        <f t="shared" si="1225"/>
        <v>0</v>
      </c>
      <c r="P842" s="153">
        <f t="shared" si="1178"/>
        <v>1</v>
      </c>
      <c r="Q842" s="287"/>
      <c r="R842" s="287"/>
      <c r="S842" s="663" t="s">
        <v>260</v>
      </c>
      <c r="T842" s="40" t="b">
        <f t="shared" si="1128"/>
        <v>1</v>
      </c>
      <c r="CG842" s="191" t="s">
        <v>113</v>
      </c>
      <c r="CJ842" s="253" t="b">
        <f t="shared" si="1179"/>
        <v>1</v>
      </c>
      <c r="CT842" s="351">
        <f t="shared" si="1222"/>
        <v>2260.75</v>
      </c>
      <c r="CU842" s="253" t="b">
        <f t="shared" si="1180"/>
        <v>1</v>
      </c>
    </row>
    <row r="843" spans="1:99" s="32" customFormat="1" x14ac:dyDescent="0.25">
      <c r="A843" s="529"/>
      <c r="B843" s="162" t="s">
        <v>10</v>
      </c>
      <c r="C843" s="277"/>
      <c r="D843" s="294"/>
      <c r="E843" s="294"/>
      <c r="F843" s="530"/>
      <c r="G843" s="294"/>
      <c r="H843" s="294"/>
      <c r="I843" s="294"/>
      <c r="J843" s="154" t="e">
        <f>I843/H843</f>
        <v>#DIV/0!</v>
      </c>
      <c r="K843" s="294"/>
      <c r="L843" s="154" t="e">
        <f t="shared" ref="L843:L847" si="1226">K843/H843</f>
        <v>#DIV/0!</v>
      </c>
      <c r="M843" s="157" t="e">
        <f t="shared" ref="M843:M847" si="1227">K843/I843</f>
        <v>#DIV/0!</v>
      </c>
      <c r="N843" s="294">
        <f>H843</f>
        <v>0</v>
      </c>
      <c r="O843" s="294">
        <f>H843-N843</f>
        <v>0</v>
      </c>
      <c r="P843" s="154" t="e">
        <f t="shared" si="1178"/>
        <v>#DIV/0!</v>
      </c>
      <c r="Q843" s="294"/>
      <c r="R843" s="294"/>
      <c r="S843" s="664"/>
      <c r="T843" s="40" t="b">
        <f t="shared" si="1128"/>
        <v>1</v>
      </c>
      <c r="CJ843" s="253" t="b">
        <f t="shared" si="1179"/>
        <v>1</v>
      </c>
      <c r="CT843" s="351">
        <f t="shared" si="1222"/>
        <v>0</v>
      </c>
      <c r="CU843" s="253" t="b">
        <f t="shared" si="1180"/>
        <v>1</v>
      </c>
    </row>
    <row r="844" spans="1:99" s="32" customFormat="1" x14ac:dyDescent="0.25">
      <c r="A844" s="529"/>
      <c r="B844" s="162" t="s">
        <v>8</v>
      </c>
      <c r="C844" s="277"/>
      <c r="D844" s="294"/>
      <c r="E844" s="294"/>
      <c r="F844" s="294"/>
      <c r="G844" s="287">
        <f>2147710/1000</f>
        <v>2147.71</v>
      </c>
      <c r="H844" s="287">
        <f>2147710/1000</f>
        <v>2147.71</v>
      </c>
      <c r="I844" s="294"/>
      <c r="J844" s="152">
        <f t="shared" ref="J844:J847" si="1228">I844/H844</f>
        <v>0</v>
      </c>
      <c r="K844" s="294"/>
      <c r="L844" s="152">
        <f t="shared" si="1226"/>
        <v>0</v>
      </c>
      <c r="M844" s="157" t="e">
        <f t="shared" si="1227"/>
        <v>#DIV/0!</v>
      </c>
      <c r="N844" s="294">
        <f t="shared" ref="N844:N847" si="1229">H844</f>
        <v>2147.71</v>
      </c>
      <c r="O844" s="294">
        <f t="shared" ref="O844:O847" si="1230">H844-N844</f>
        <v>0</v>
      </c>
      <c r="P844" s="152">
        <f t="shared" si="1178"/>
        <v>1</v>
      </c>
      <c r="Q844" s="294"/>
      <c r="R844" s="294"/>
      <c r="S844" s="664"/>
      <c r="T844" s="40" t="b">
        <f t="shared" ref="T844:T851" si="1231">H850-K850=Q850</f>
        <v>1</v>
      </c>
      <c r="CJ844" s="253" t="b">
        <f t="shared" si="1179"/>
        <v>1</v>
      </c>
      <c r="CT844" s="351">
        <f t="shared" si="1222"/>
        <v>2147.71</v>
      </c>
      <c r="CU844" s="253" t="b">
        <f t="shared" si="1180"/>
        <v>1</v>
      </c>
    </row>
    <row r="845" spans="1:99" s="32" customFormat="1" x14ac:dyDescent="0.25">
      <c r="A845" s="529"/>
      <c r="B845" s="161" t="s">
        <v>19</v>
      </c>
      <c r="C845" s="156"/>
      <c r="D845" s="287"/>
      <c r="E845" s="287"/>
      <c r="F845" s="287"/>
      <c r="G845" s="287">
        <f>113037/1000</f>
        <v>113.04</v>
      </c>
      <c r="H845" s="287">
        <f>113037/1000</f>
        <v>113.04</v>
      </c>
      <c r="I845" s="294"/>
      <c r="J845" s="152">
        <f t="shared" si="1228"/>
        <v>0</v>
      </c>
      <c r="K845" s="294"/>
      <c r="L845" s="152">
        <f t="shared" si="1226"/>
        <v>0</v>
      </c>
      <c r="M845" s="157" t="e">
        <f t="shared" si="1227"/>
        <v>#DIV/0!</v>
      </c>
      <c r="N845" s="294">
        <f t="shared" si="1229"/>
        <v>113.04</v>
      </c>
      <c r="O845" s="294">
        <f t="shared" si="1230"/>
        <v>0</v>
      </c>
      <c r="P845" s="152">
        <f t="shared" si="1178"/>
        <v>1</v>
      </c>
      <c r="Q845" s="294"/>
      <c r="R845" s="294"/>
      <c r="S845" s="664"/>
      <c r="T845" s="40" t="b">
        <f t="shared" si="1231"/>
        <v>1</v>
      </c>
      <c r="CJ845" s="253" t="b">
        <f t="shared" si="1179"/>
        <v>1</v>
      </c>
      <c r="CT845" s="351">
        <f>N845+O845</f>
        <v>113.04</v>
      </c>
      <c r="CU845" s="253" t="b">
        <f t="shared" si="1180"/>
        <v>1</v>
      </c>
    </row>
    <row r="846" spans="1:99" s="32" customFormat="1" x14ac:dyDescent="0.25">
      <c r="A846" s="529"/>
      <c r="B846" s="156" t="s">
        <v>22</v>
      </c>
      <c r="C846" s="156"/>
      <c r="D846" s="287"/>
      <c r="E846" s="287"/>
      <c r="F846" s="449"/>
      <c r="G846" s="294"/>
      <c r="H846" s="294"/>
      <c r="I846" s="294"/>
      <c r="J846" s="154" t="e">
        <f t="shared" si="1228"/>
        <v>#DIV/0!</v>
      </c>
      <c r="K846" s="294"/>
      <c r="L846" s="154" t="e">
        <f t="shared" si="1226"/>
        <v>#DIV/0!</v>
      </c>
      <c r="M846" s="157" t="e">
        <f t="shared" si="1227"/>
        <v>#DIV/0!</v>
      </c>
      <c r="N846" s="294">
        <f t="shared" si="1229"/>
        <v>0</v>
      </c>
      <c r="O846" s="294">
        <f t="shared" si="1230"/>
        <v>0</v>
      </c>
      <c r="P846" s="154" t="e">
        <f t="shared" si="1178"/>
        <v>#DIV/0!</v>
      </c>
      <c r="Q846" s="294"/>
      <c r="R846" s="294"/>
      <c r="S846" s="664"/>
      <c r="T846" s="40" t="b">
        <f t="shared" si="1231"/>
        <v>0</v>
      </c>
      <c r="CJ846" s="253" t="b">
        <f t="shared" si="1179"/>
        <v>1</v>
      </c>
      <c r="CT846" s="351">
        <f t="shared" ref="CT846:CT847" si="1232">N846+O846</f>
        <v>0</v>
      </c>
      <c r="CU846" s="253" t="b">
        <f t="shared" si="1180"/>
        <v>1</v>
      </c>
    </row>
    <row r="847" spans="1:99" s="32" customFormat="1" x14ac:dyDescent="0.25">
      <c r="A847" s="533"/>
      <c r="B847" s="161" t="s">
        <v>11</v>
      </c>
      <c r="C847" s="156"/>
      <c r="D847" s="287"/>
      <c r="E847" s="287"/>
      <c r="F847" s="449"/>
      <c r="G847" s="294"/>
      <c r="H847" s="294"/>
      <c r="I847" s="294"/>
      <c r="J847" s="154" t="e">
        <f t="shared" si="1228"/>
        <v>#DIV/0!</v>
      </c>
      <c r="K847" s="294"/>
      <c r="L847" s="154" t="e">
        <f t="shared" si="1226"/>
        <v>#DIV/0!</v>
      </c>
      <c r="M847" s="157" t="e">
        <f t="shared" si="1227"/>
        <v>#DIV/0!</v>
      </c>
      <c r="N847" s="294">
        <f t="shared" si="1229"/>
        <v>0</v>
      </c>
      <c r="O847" s="294">
        <f t="shared" si="1230"/>
        <v>0</v>
      </c>
      <c r="P847" s="154" t="e">
        <f t="shared" si="1178"/>
        <v>#DIV/0!</v>
      </c>
      <c r="Q847" s="294"/>
      <c r="R847" s="294"/>
      <c r="S847" s="665"/>
      <c r="T847" s="40" t="b">
        <f t="shared" si="1231"/>
        <v>1</v>
      </c>
      <c r="CJ847" s="253" t="b">
        <f t="shared" si="1179"/>
        <v>1</v>
      </c>
      <c r="CT847" s="351">
        <f t="shared" si="1232"/>
        <v>0</v>
      </c>
      <c r="CU847" s="253" t="b">
        <f t="shared" si="1180"/>
        <v>1</v>
      </c>
    </row>
    <row r="848" spans="1:99" s="42" customFormat="1" ht="106.5" customHeight="1" x14ac:dyDescent="0.25">
      <c r="A848" s="301" t="s">
        <v>48</v>
      </c>
      <c r="B848" s="47" t="s">
        <v>359</v>
      </c>
      <c r="C848" s="47" t="s">
        <v>9</v>
      </c>
      <c r="D848" s="289" t="e">
        <f>D850+D851+#REF!+#REF!+#REF!</f>
        <v>#REF!</v>
      </c>
      <c r="E848" s="289" t="e">
        <f>E850+E851+#REF!+#REF!+#REF!</f>
        <v>#REF!</v>
      </c>
      <c r="F848" s="289" t="e">
        <f>F850+F851+#REF!+#REF!+#REF!</f>
        <v>#REF!</v>
      </c>
      <c r="G848" s="289"/>
      <c r="H848" s="289">
        <f>SUM(H849:H851)</f>
        <v>0</v>
      </c>
      <c r="I848" s="49">
        <f>SUM(I849:I851)</f>
        <v>0</v>
      </c>
      <c r="J848" s="78" t="e">
        <f>I848/H848</f>
        <v>#DIV/0!</v>
      </c>
      <c r="K848" s="289">
        <f>SUM(K849:K851)</f>
        <v>0</v>
      </c>
      <c r="L848" s="80" t="e">
        <f>K848/H848</f>
        <v>#DIV/0!</v>
      </c>
      <c r="M848" s="80" t="e">
        <f>K848/I848</f>
        <v>#DIV/0!</v>
      </c>
      <c r="N848" s="80"/>
      <c r="O848" s="80"/>
      <c r="P848" s="80" t="e">
        <f t="shared" ref="P848:P851" si="1233">N848/L848</f>
        <v>#DIV/0!</v>
      </c>
      <c r="Q848" s="383"/>
      <c r="R848" s="383"/>
      <c r="S848" s="438" t="s">
        <v>61</v>
      </c>
      <c r="T848" s="295" t="b">
        <f t="shared" si="1231"/>
        <v>0</v>
      </c>
      <c r="CJ848" s="40" t="b">
        <f t="shared" ref="CJ848:CJ887" si="1234">N848+O848=H848</f>
        <v>1</v>
      </c>
      <c r="CT848" s="271">
        <f t="shared" ref="CT848:CT887" si="1235">N848+O848</f>
        <v>0</v>
      </c>
      <c r="CU848" s="25" t="b">
        <f t="shared" ref="CU848:CU887" si="1236">CT848=H848</f>
        <v>1</v>
      </c>
    </row>
    <row r="849" spans="1:99" s="40" customFormat="1" x14ac:dyDescent="0.25">
      <c r="A849" s="61"/>
      <c r="B849" s="62" t="s">
        <v>10</v>
      </c>
      <c r="C849" s="52"/>
      <c r="D849" s="284"/>
      <c r="E849" s="284"/>
      <c r="F849" s="284"/>
      <c r="G849" s="284"/>
      <c r="H849" s="284"/>
      <c r="I849" s="284"/>
      <c r="J849" s="79" t="e">
        <f>I849/H849</f>
        <v>#DIV/0!</v>
      </c>
      <c r="K849" s="284"/>
      <c r="L849" s="81" t="e">
        <f>K849/H849</f>
        <v>#DIV/0!</v>
      </c>
      <c r="M849" s="81" t="e">
        <f>K849/I849</f>
        <v>#DIV/0!</v>
      </c>
      <c r="N849" s="81"/>
      <c r="O849" s="81"/>
      <c r="P849" s="81" t="e">
        <f t="shared" si="1233"/>
        <v>#DIV/0!</v>
      </c>
      <c r="Q849" s="384"/>
      <c r="R849" s="384"/>
      <c r="S849" s="439"/>
      <c r="T849" s="295" t="b">
        <f t="shared" si="1231"/>
        <v>0</v>
      </c>
      <c r="CJ849" s="40" t="b">
        <f t="shared" si="1234"/>
        <v>1</v>
      </c>
      <c r="CT849" s="271">
        <f t="shared" si="1235"/>
        <v>0</v>
      </c>
      <c r="CU849" s="25" t="b">
        <f t="shared" si="1236"/>
        <v>1</v>
      </c>
    </row>
    <row r="850" spans="1:99" s="40" customFormat="1" x14ac:dyDescent="0.25">
      <c r="A850" s="61"/>
      <c r="B850" s="62" t="s">
        <v>8</v>
      </c>
      <c r="C850" s="52"/>
      <c r="D850" s="284" t="e">
        <f>#REF!+#REF!</f>
        <v>#REF!</v>
      </c>
      <c r="E850" s="284" t="e">
        <f>#REF!+#REF!</f>
        <v>#REF!</v>
      </c>
      <c r="F850" s="284" t="e">
        <f>#REF!+#REF!</f>
        <v>#REF!</v>
      </c>
      <c r="G850" s="284"/>
      <c r="H850" s="284"/>
      <c r="I850" s="284"/>
      <c r="J850" s="79" t="e">
        <f>I850/H850</f>
        <v>#DIV/0!</v>
      </c>
      <c r="K850" s="284"/>
      <c r="L850" s="81" t="e">
        <f>K850/H850</f>
        <v>#DIV/0!</v>
      </c>
      <c r="M850" s="81" t="e">
        <f>K850/I850</f>
        <v>#DIV/0!</v>
      </c>
      <c r="N850" s="81"/>
      <c r="O850" s="81"/>
      <c r="P850" s="81" t="e">
        <f t="shared" si="1233"/>
        <v>#DIV/0!</v>
      </c>
      <c r="Q850" s="384"/>
      <c r="R850" s="384"/>
      <c r="S850" s="439"/>
      <c r="T850" s="295" t="b">
        <f t="shared" si="1231"/>
        <v>1</v>
      </c>
      <c r="CJ850" s="40" t="b">
        <f t="shared" si="1234"/>
        <v>1</v>
      </c>
      <c r="CT850" s="271">
        <f t="shared" si="1235"/>
        <v>0</v>
      </c>
      <c r="CU850" s="25" t="b">
        <f t="shared" si="1236"/>
        <v>1</v>
      </c>
    </row>
    <row r="851" spans="1:99" s="40" customFormat="1" x14ac:dyDescent="0.25">
      <c r="A851" s="63"/>
      <c r="B851" s="62" t="s">
        <v>19</v>
      </c>
      <c r="C851" s="52"/>
      <c r="D851" s="284"/>
      <c r="E851" s="284"/>
      <c r="F851" s="284"/>
      <c r="G851" s="284"/>
      <c r="H851" s="284"/>
      <c r="I851" s="284"/>
      <c r="J851" s="79" t="e">
        <f t="shared" ref="J851" si="1237">I851/H851</f>
        <v>#DIV/0!</v>
      </c>
      <c r="K851" s="284"/>
      <c r="L851" s="81" t="e">
        <f t="shared" ref="L851" si="1238">K851/H851</f>
        <v>#DIV/0!</v>
      </c>
      <c r="M851" s="81" t="e">
        <f t="shared" ref="M851" si="1239">K851/I851</f>
        <v>#DIV/0!</v>
      </c>
      <c r="N851" s="81"/>
      <c r="O851" s="81"/>
      <c r="P851" s="81" t="e">
        <f t="shared" si="1233"/>
        <v>#DIV/0!</v>
      </c>
      <c r="Q851" s="364"/>
      <c r="R851" s="364"/>
      <c r="S851" s="440"/>
      <c r="T851" s="295" t="b">
        <f t="shared" si="1231"/>
        <v>1</v>
      </c>
      <c r="CJ851" s="40" t="b">
        <f t="shared" si="1234"/>
        <v>1</v>
      </c>
      <c r="CT851" s="271">
        <f t="shared" si="1235"/>
        <v>0</v>
      </c>
      <c r="CU851" s="25" t="b">
        <f t="shared" si="1236"/>
        <v>1</v>
      </c>
    </row>
    <row r="852" spans="1:99" s="38" customFormat="1" ht="213.75" customHeight="1" x14ac:dyDescent="0.25">
      <c r="A852" s="349" t="s">
        <v>97</v>
      </c>
      <c r="B852" s="47" t="s">
        <v>360</v>
      </c>
      <c r="C852" s="47" t="s">
        <v>9</v>
      </c>
      <c r="D852" s="289" t="e">
        <f>D854+D855+D856+#REF!+D857</f>
        <v>#REF!</v>
      </c>
      <c r="E852" s="289" t="e">
        <f>E854+E855+E856+#REF!+E857</f>
        <v>#REF!</v>
      </c>
      <c r="F852" s="289" t="e">
        <f>F854+F855+F856+#REF!+F857</f>
        <v>#REF!</v>
      </c>
      <c r="G852" s="289">
        <f>SUM(G853:G857)</f>
        <v>98628.15</v>
      </c>
      <c r="H852" s="289">
        <f>SUM(H853:H857)</f>
        <v>98628.15</v>
      </c>
      <c r="I852" s="289">
        <f>SUM(I853:I857)</f>
        <v>4001.79</v>
      </c>
      <c r="J852" s="50">
        <f>I852/H852</f>
        <v>0.04</v>
      </c>
      <c r="K852" s="289">
        <f>SUM(K853:K857)</f>
        <v>4001.79</v>
      </c>
      <c r="L852" s="51">
        <f>K852/H852</f>
        <v>0.04</v>
      </c>
      <c r="M852" s="80">
        <f>K852/I852</f>
        <v>1</v>
      </c>
      <c r="N852" s="289">
        <f t="shared" ref="N852:O852" si="1240">SUM(N853:N857)</f>
        <v>98628.15</v>
      </c>
      <c r="O852" s="289">
        <f t="shared" si="1240"/>
        <v>0</v>
      </c>
      <c r="P852" s="51">
        <f t="shared" ref="P852:P865" si="1241">N852/H852</f>
        <v>1</v>
      </c>
      <c r="Q852" s="289"/>
      <c r="R852" s="289"/>
      <c r="S852" s="609" t="s">
        <v>457</v>
      </c>
      <c r="T852" s="295" t="b">
        <f t="shared" ref="T852:T858" si="1242">H858-K858=Q858</f>
        <v>0</v>
      </c>
      <c r="CJ852" s="40" t="b">
        <f t="shared" si="1234"/>
        <v>1</v>
      </c>
      <c r="CK852" s="222"/>
      <c r="CT852" s="271">
        <f t="shared" si="1235"/>
        <v>98628.15</v>
      </c>
      <c r="CU852" s="25" t="b">
        <f t="shared" si="1236"/>
        <v>1</v>
      </c>
    </row>
    <row r="853" spans="1:99" s="250" customFormat="1" ht="39.75" customHeight="1" x14ac:dyDescent="0.25">
      <c r="A853" s="61"/>
      <c r="B853" s="62" t="s">
        <v>10</v>
      </c>
      <c r="C853" s="52"/>
      <c r="D853" s="284"/>
      <c r="E853" s="284"/>
      <c r="F853" s="284"/>
      <c r="G853" s="284">
        <f>G859</f>
        <v>0</v>
      </c>
      <c r="H853" s="284">
        <f t="shared" ref="H853:I853" si="1243">H859</f>
        <v>0</v>
      </c>
      <c r="I853" s="284">
        <f t="shared" si="1243"/>
        <v>0</v>
      </c>
      <c r="J853" s="79" t="e">
        <f>I853/H853</f>
        <v>#DIV/0!</v>
      </c>
      <c r="K853" s="284">
        <f t="shared" ref="K853:K857" si="1244">K859</f>
        <v>0</v>
      </c>
      <c r="L853" s="81" t="e">
        <f>K853/H853</f>
        <v>#DIV/0!</v>
      </c>
      <c r="M853" s="81" t="e">
        <f>K853/I853</f>
        <v>#DIV/0!</v>
      </c>
      <c r="N853" s="284">
        <f t="shared" ref="N853:O857" si="1245">N859</f>
        <v>0</v>
      </c>
      <c r="O853" s="284">
        <f t="shared" si="1245"/>
        <v>0</v>
      </c>
      <c r="P853" s="398" t="e">
        <f t="shared" si="1241"/>
        <v>#DIV/0!</v>
      </c>
      <c r="Q853" s="284"/>
      <c r="R853" s="284"/>
      <c r="S853" s="610"/>
      <c r="T853" s="295" t="b">
        <f t="shared" si="1242"/>
        <v>1</v>
      </c>
      <c r="CJ853" s="40" t="b">
        <f t="shared" si="1234"/>
        <v>1</v>
      </c>
      <c r="CK853" s="222"/>
      <c r="CT853" s="271">
        <f t="shared" si="1235"/>
        <v>0</v>
      </c>
      <c r="CU853" s="25" t="b">
        <f t="shared" si="1236"/>
        <v>1</v>
      </c>
    </row>
    <row r="854" spans="1:99" s="250" customFormat="1" ht="39.75" customHeight="1" x14ac:dyDescent="0.25">
      <c r="A854" s="61"/>
      <c r="B854" s="62" t="s">
        <v>8</v>
      </c>
      <c r="C854" s="52"/>
      <c r="D854" s="284" t="e">
        <f>#REF!+#REF!</f>
        <v>#REF!</v>
      </c>
      <c r="E854" s="284" t="e">
        <f>#REF!+#REF!</f>
        <v>#REF!</v>
      </c>
      <c r="F854" s="284" t="e">
        <f>#REF!+#REF!</f>
        <v>#REF!</v>
      </c>
      <c r="G854" s="284">
        <f>G860</f>
        <v>95621.1</v>
      </c>
      <c r="H854" s="284">
        <f t="shared" ref="G854:I857" si="1246">H860</f>
        <v>95621.1</v>
      </c>
      <c r="I854" s="284">
        <f t="shared" si="1246"/>
        <v>3827.57</v>
      </c>
      <c r="J854" s="54">
        <f>I854/H854</f>
        <v>0.04</v>
      </c>
      <c r="K854" s="284">
        <f t="shared" si="1244"/>
        <v>3827.57</v>
      </c>
      <c r="L854" s="53">
        <f>K854/H854</f>
        <v>0.04</v>
      </c>
      <c r="M854" s="81">
        <f>K854/I854</f>
        <v>1</v>
      </c>
      <c r="N854" s="284">
        <f>N860</f>
        <v>95621.1</v>
      </c>
      <c r="O854" s="284">
        <f t="shared" si="1245"/>
        <v>0</v>
      </c>
      <c r="P854" s="53">
        <f t="shared" si="1241"/>
        <v>1</v>
      </c>
      <c r="Q854" s="284"/>
      <c r="R854" s="284"/>
      <c r="S854" s="610"/>
      <c r="T854" s="295" t="b">
        <f t="shared" si="1242"/>
        <v>0</v>
      </c>
      <c r="CJ854" s="40" t="b">
        <f t="shared" si="1234"/>
        <v>1</v>
      </c>
      <c r="CT854" s="271">
        <f t="shared" si="1235"/>
        <v>95621.1</v>
      </c>
      <c r="CU854" s="25" t="b">
        <f t="shared" si="1236"/>
        <v>1</v>
      </c>
    </row>
    <row r="855" spans="1:99" s="250" customFormat="1" ht="39.75" customHeight="1" x14ac:dyDescent="0.25">
      <c r="A855" s="61"/>
      <c r="B855" s="62" t="s">
        <v>19</v>
      </c>
      <c r="C855" s="52"/>
      <c r="D855" s="284"/>
      <c r="E855" s="284"/>
      <c r="F855" s="284"/>
      <c r="G855" s="284">
        <f t="shared" si="1246"/>
        <v>3007.05</v>
      </c>
      <c r="H855" s="284">
        <f t="shared" si="1246"/>
        <v>3007.05</v>
      </c>
      <c r="I855" s="284">
        <f t="shared" si="1246"/>
        <v>174.22</v>
      </c>
      <c r="J855" s="54">
        <f t="shared" ref="J855:J863" si="1247">I855/H855</f>
        <v>0.06</v>
      </c>
      <c r="K855" s="284">
        <f t="shared" si="1244"/>
        <v>174.22</v>
      </c>
      <c r="L855" s="53">
        <f t="shared" ref="L855:L863" si="1248">K855/H855</f>
        <v>0.06</v>
      </c>
      <c r="M855" s="81">
        <f t="shared" ref="M855:M887" si="1249">K855/I855</f>
        <v>1</v>
      </c>
      <c r="N855" s="284">
        <f t="shared" ref="N855:N857" si="1250">N861</f>
        <v>3007.05</v>
      </c>
      <c r="O855" s="284">
        <f t="shared" si="1245"/>
        <v>0</v>
      </c>
      <c r="P855" s="53">
        <f t="shared" si="1241"/>
        <v>1</v>
      </c>
      <c r="Q855" s="284"/>
      <c r="R855" s="284"/>
      <c r="S855" s="610"/>
      <c r="T855" s="295" t="b">
        <f t="shared" si="1242"/>
        <v>0</v>
      </c>
      <c r="CJ855" s="40" t="b">
        <f t="shared" si="1234"/>
        <v>1</v>
      </c>
      <c r="CT855" s="271">
        <f t="shared" si="1235"/>
        <v>3007.05</v>
      </c>
      <c r="CU855" s="25" t="b">
        <f t="shared" si="1236"/>
        <v>1</v>
      </c>
    </row>
    <row r="856" spans="1:99" s="250" customFormat="1" ht="39.75" customHeight="1" x14ac:dyDescent="0.25">
      <c r="A856" s="61"/>
      <c r="B856" s="52" t="s">
        <v>22</v>
      </c>
      <c r="C856" s="52"/>
      <c r="D856" s="284"/>
      <c r="E856" s="284"/>
      <c r="F856" s="284"/>
      <c r="G856" s="284">
        <f t="shared" si="1246"/>
        <v>0</v>
      </c>
      <c r="H856" s="284">
        <f t="shared" si="1246"/>
        <v>0</v>
      </c>
      <c r="I856" s="284">
        <f t="shared" si="1246"/>
        <v>0</v>
      </c>
      <c r="J856" s="79" t="e">
        <f t="shared" si="1247"/>
        <v>#DIV/0!</v>
      </c>
      <c r="K856" s="284">
        <f t="shared" si="1244"/>
        <v>0</v>
      </c>
      <c r="L856" s="81" t="e">
        <f t="shared" si="1248"/>
        <v>#DIV/0!</v>
      </c>
      <c r="M856" s="81" t="e">
        <f t="shared" si="1249"/>
        <v>#DIV/0!</v>
      </c>
      <c r="N856" s="284">
        <f t="shared" si="1250"/>
        <v>0</v>
      </c>
      <c r="O856" s="284">
        <f t="shared" si="1245"/>
        <v>0</v>
      </c>
      <c r="P856" s="398" t="e">
        <f t="shared" si="1241"/>
        <v>#DIV/0!</v>
      </c>
      <c r="Q856" s="284"/>
      <c r="R856" s="284"/>
      <c r="S856" s="610"/>
      <c r="T856" s="295" t="b">
        <f t="shared" si="1242"/>
        <v>1</v>
      </c>
      <c r="CJ856" s="40" t="b">
        <f t="shared" si="1234"/>
        <v>1</v>
      </c>
      <c r="CT856" s="271">
        <f t="shared" si="1235"/>
        <v>0</v>
      </c>
      <c r="CU856" s="25" t="b">
        <f t="shared" si="1236"/>
        <v>1</v>
      </c>
    </row>
    <row r="857" spans="1:99" s="250" customFormat="1" ht="39.75" customHeight="1" x14ac:dyDescent="0.25">
      <c r="A857" s="63"/>
      <c r="B857" s="62" t="s">
        <v>11</v>
      </c>
      <c r="C857" s="52"/>
      <c r="D857" s="284"/>
      <c r="E857" s="284"/>
      <c r="F857" s="284"/>
      <c r="G857" s="284">
        <f>G863</f>
        <v>0</v>
      </c>
      <c r="H857" s="284">
        <f t="shared" si="1246"/>
        <v>0</v>
      </c>
      <c r="I857" s="284">
        <f t="shared" si="1246"/>
        <v>0</v>
      </c>
      <c r="J857" s="79" t="e">
        <f t="shared" si="1247"/>
        <v>#DIV/0!</v>
      </c>
      <c r="K857" s="284">
        <f t="shared" si="1244"/>
        <v>0</v>
      </c>
      <c r="L857" s="81" t="e">
        <f t="shared" si="1248"/>
        <v>#DIV/0!</v>
      </c>
      <c r="M857" s="81" t="e">
        <f t="shared" si="1249"/>
        <v>#DIV/0!</v>
      </c>
      <c r="N857" s="284">
        <f t="shared" si="1250"/>
        <v>0</v>
      </c>
      <c r="O857" s="284">
        <f t="shared" si="1245"/>
        <v>0</v>
      </c>
      <c r="P857" s="398" t="e">
        <f t="shared" si="1241"/>
        <v>#DIV/0!</v>
      </c>
      <c r="Q857" s="284"/>
      <c r="R857" s="284"/>
      <c r="S857" s="611"/>
      <c r="T857" s="295" t="b">
        <f t="shared" si="1242"/>
        <v>1</v>
      </c>
      <c r="CJ857" s="40" t="b">
        <f t="shared" si="1234"/>
        <v>1</v>
      </c>
      <c r="CT857" s="271">
        <f t="shared" si="1235"/>
        <v>0</v>
      </c>
      <c r="CU857" s="25" t="b">
        <f t="shared" si="1236"/>
        <v>1</v>
      </c>
    </row>
    <row r="858" spans="1:99" s="38" customFormat="1" ht="69.75" x14ac:dyDescent="0.25">
      <c r="A858" s="128" t="s">
        <v>170</v>
      </c>
      <c r="B858" s="181" t="s">
        <v>71</v>
      </c>
      <c r="C858" s="120" t="s">
        <v>2</v>
      </c>
      <c r="D858" s="288" t="e">
        <f>D860</f>
        <v>#REF!</v>
      </c>
      <c r="E858" s="288">
        <f>E860</f>
        <v>0</v>
      </c>
      <c r="F858" s="288" t="e">
        <f>F860</f>
        <v>#REF!</v>
      </c>
      <c r="G858" s="288">
        <f>SUM(G859:G863)</f>
        <v>98628.15</v>
      </c>
      <c r="H858" s="288">
        <f t="shared" ref="H858:K858" si="1251">SUM(H859:H863)</f>
        <v>98628.15</v>
      </c>
      <c r="I858" s="288">
        <f t="shared" si="1251"/>
        <v>4001.79</v>
      </c>
      <c r="J858" s="133">
        <f t="shared" si="1247"/>
        <v>0.04</v>
      </c>
      <c r="K858" s="288">
        <f t="shared" si="1251"/>
        <v>4001.79</v>
      </c>
      <c r="L858" s="121">
        <f t="shared" si="1248"/>
        <v>0.04</v>
      </c>
      <c r="M858" s="407">
        <f t="shared" si="1249"/>
        <v>1</v>
      </c>
      <c r="N858" s="288">
        <f t="shared" ref="N858" si="1252">SUM(N859:N863)</f>
        <v>98628.15</v>
      </c>
      <c r="O858" s="288">
        <f>SUM(O859:O863)</f>
        <v>0</v>
      </c>
      <c r="P858" s="121">
        <f t="shared" si="1241"/>
        <v>1</v>
      </c>
      <c r="Q858" s="288"/>
      <c r="R858" s="288"/>
      <c r="S858" s="586"/>
      <c r="T858" s="40" t="b">
        <f t="shared" si="1242"/>
        <v>0</v>
      </c>
      <c r="CJ858" s="40" t="b">
        <f t="shared" si="1234"/>
        <v>1</v>
      </c>
      <c r="CT858" s="185">
        <f t="shared" si="1235"/>
        <v>98628.15</v>
      </c>
      <c r="CU858" s="40" t="b">
        <f t="shared" si="1236"/>
        <v>1</v>
      </c>
    </row>
    <row r="859" spans="1:99" s="250" customFormat="1" x14ac:dyDescent="0.25">
      <c r="A859" s="173"/>
      <c r="B859" s="180" t="s">
        <v>10</v>
      </c>
      <c r="C859" s="20"/>
      <c r="D859" s="283"/>
      <c r="E859" s="283"/>
      <c r="F859" s="283"/>
      <c r="G859" s="471">
        <f t="shared" ref="G859:I863" si="1253">G865+G883</f>
        <v>0</v>
      </c>
      <c r="H859" s="471">
        <f t="shared" si="1253"/>
        <v>0</v>
      </c>
      <c r="I859" s="471">
        <f t="shared" si="1253"/>
        <v>0</v>
      </c>
      <c r="J859" s="132" t="e">
        <f t="shared" si="1247"/>
        <v>#DIV/0!</v>
      </c>
      <c r="K859" s="471">
        <f>K865+K883</f>
        <v>0</v>
      </c>
      <c r="L859" s="124" t="e">
        <f t="shared" si="1248"/>
        <v>#DIV/0!</v>
      </c>
      <c r="M859" s="124" t="e">
        <f t="shared" si="1249"/>
        <v>#DIV/0!</v>
      </c>
      <c r="N859" s="471">
        <f t="shared" ref="N859:O863" si="1254">N865+N883</f>
        <v>0</v>
      </c>
      <c r="O859" s="471">
        <f t="shared" si="1254"/>
        <v>0</v>
      </c>
      <c r="P859" s="124" t="e">
        <f t="shared" si="1241"/>
        <v>#DIV/0!</v>
      </c>
      <c r="Q859" s="471"/>
      <c r="R859" s="471"/>
      <c r="S859" s="587"/>
      <c r="T859" s="40" t="b">
        <f t="shared" ref="T859:T917" si="1255">H865-K865=Q865</f>
        <v>1</v>
      </c>
      <c r="CJ859" s="40" t="b">
        <f t="shared" si="1234"/>
        <v>1</v>
      </c>
      <c r="CT859" s="185">
        <f t="shared" si="1235"/>
        <v>0</v>
      </c>
      <c r="CU859" s="40" t="b">
        <f t="shared" si="1236"/>
        <v>1</v>
      </c>
    </row>
    <row r="860" spans="1:99" s="250" customFormat="1" x14ac:dyDescent="0.25">
      <c r="A860" s="173"/>
      <c r="B860" s="180" t="s">
        <v>8</v>
      </c>
      <c r="C860" s="20"/>
      <c r="D860" s="471" t="e">
        <f>D866+#REF!+#REF!+#REF!</f>
        <v>#REF!</v>
      </c>
      <c r="E860" s="471"/>
      <c r="F860" s="471" t="e">
        <f>F866+#REF!+#REF!+#REF!</f>
        <v>#REF!</v>
      </c>
      <c r="G860" s="471">
        <f>G866+G884</f>
        <v>95621.1</v>
      </c>
      <c r="H860" s="471">
        <f t="shared" ref="H860:I860" si="1256">H866+H884</f>
        <v>95621.1</v>
      </c>
      <c r="I860" s="471">
        <f t="shared" si="1256"/>
        <v>3827.57</v>
      </c>
      <c r="J860" s="133">
        <f t="shared" si="1247"/>
        <v>0.04</v>
      </c>
      <c r="K860" s="471">
        <f t="shared" ref="K860" si="1257">K866+K884</f>
        <v>3827.57</v>
      </c>
      <c r="L860" s="125">
        <f t="shared" si="1248"/>
        <v>0.04</v>
      </c>
      <c r="M860" s="124">
        <f t="shared" si="1249"/>
        <v>1</v>
      </c>
      <c r="N860" s="471">
        <f t="shared" si="1254"/>
        <v>95621.1</v>
      </c>
      <c r="O860" s="471">
        <f t="shared" si="1254"/>
        <v>0</v>
      </c>
      <c r="P860" s="125">
        <f t="shared" si="1241"/>
        <v>1</v>
      </c>
      <c r="Q860" s="471"/>
      <c r="R860" s="471"/>
      <c r="S860" s="587"/>
      <c r="T860" s="40" t="b">
        <f t="shared" si="1255"/>
        <v>0</v>
      </c>
      <c r="CJ860" s="40" t="b">
        <f t="shared" si="1234"/>
        <v>1</v>
      </c>
      <c r="CT860" s="185">
        <f t="shared" si="1235"/>
        <v>95621.1</v>
      </c>
      <c r="CU860" s="40" t="b">
        <f t="shared" si="1236"/>
        <v>1</v>
      </c>
    </row>
    <row r="861" spans="1:99" s="250" customFormat="1" x14ac:dyDescent="0.25">
      <c r="A861" s="173"/>
      <c r="B861" s="180" t="s">
        <v>19</v>
      </c>
      <c r="C861" s="20"/>
      <c r="D861" s="283"/>
      <c r="E861" s="283"/>
      <c r="F861" s="283"/>
      <c r="G861" s="471">
        <f>G867+G885</f>
        <v>3007.05</v>
      </c>
      <c r="H861" s="471">
        <f t="shared" ref="H861:I861" si="1258">H867+H885</f>
        <v>3007.05</v>
      </c>
      <c r="I861" s="471">
        <f t="shared" si="1258"/>
        <v>174.22</v>
      </c>
      <c r="J861" s="427">
        <f t="shared" si="1247"/>
        <v>5.8000000000000003E-2</v>
      </c>
      <c r="K861" s="471">
        <f t="shared" ref="K861" si="1259">K867+K885</f>
        <v>174.22</v>
      </c>
      <c r="L861" s="125">
        <f t="shared" si="1248"/>
        <v>0.06</v>
      </c>
      <c r="M861" s="124">
        <f t="shared" si="1249"/>
        <v>1</v>
      </c>
      <c r="N861" s="471">
        <f t="shared" si="1254"/>
        <v>3007.05</v>
      </c>
      <c r="O861" s="471">
        <f t="shared" si="1254"/>
        <v>0</v>
      </c>
      <c r="P861" s="125">
        <f t="shared" si="1241"/>
        <v>1</v>
      </c>
      <c r="Q861" s="471"/>
      <c r="R861" s="471"/>
      <c r="S861" s="587"/>
      <c r="T861" s="40" t="b">
        <f t="shared" si="1255"/>
        <v>0</v>
      </c>
      <c r="CJ861" s="40" t="b">
        <f t="shared" si="1234"/>
        <v>1</v>
      </c>
      <c r="CT861" s="185">
        <f t="shared" si="1235"/>
        <v>3007.05</v>
      </c>
      <c r="CU861" s="40" t="b">
        <f t="shared" si="1236"/>
        <v>1</v>
      </c>
    </row>
    <row r="862" spans="1:99" s="250" customFormat="1" x14ac:dyDescent="0.25">
      <c r="A862" s="173"/>
      <c r="B862" s="452" t="s">
        <v>22</v>
      </c>
      <c r="C862" s="20"/>
      <c r="D862" s="283"/>
      <c r="E862" s="283"/>
      <c r="F862" s="283"/>
      <c r="G862" s="471">
        <f t="shared" si="1253"/>
        <v>0</v>
      </c>
      <c r="H862" s="471">
        <f t="shared" si="1253"/>
        <v>0</v>
      </c>
      <c r="I862" s="471">
        <f t="shared" si="1253"/>
        <v>0</v>
      </c>
      <c r="J862" s="132" t="e">
        <f t="shared" si="1247"/>
        <v>#DIV/0!</v>
      </c>
      <c r="K862" s="471">
        <f>K868+K886</f>
        <v>0</v>
      </c>
      <c r="L862" s="124" t="e">
        <f t="shared" si="1248"/>
        <v>#DIV/0!</v>
      </c>
      <c r="M862" s="124" t="e">
        <f t="shared" si="1249"/>
        <v>#DIV/0!</v>
      </c>
      <c r="N862" s="471">
        <f t="shared" si="1254"/>
        <v>0</v>
      </c>
      <c r="O862" s="471">
        <f t="shared" si="1254"/>
        <v>0</v>
      </c>
      <c r="P862" s="124" t="e">
        <f t="shared" si="1241"/>
        <v>#DIV/0!</v>
      </c>
      <c r="Q862" s="471"/>
      <c r="R862" s="471"/>
      <c r="S862" s="587"/>
      <c r="T862" s="40" t="b">
        <f t="shared" si="1255"/>
        <v>1</v>
      </c>
      <c r="CJ862" s="40" t="b">
        <f t="shared" si="1234"/>
        <v>1</v>
      </c>
      <c r="CT862" s="185">
        <f t="shared" si="1235"/>
        <v>0</v>
      </c>
      <c r="CU862" s="40" t="b">
        <f t="shared" si="1236"/>
        <v>1</v>
      </c>
    </row>
    <row r="863" spans="1:99" s="250" customFormat="1" x14ac:dyDescent="0.25">
      <c r="A863" s="175"/>
      <c r="B863" s="180" t="s">
        <v>11</v>
      </c>
      <c r="C863" s="20"/>
      <c r="D863" s="283"/>
      <c r="E863" s="283"/>
      <c r="F863" s="283"/>
      <c r="G863" s="471">
        <f t="shared" si="1253"/>
        <v>0</v>
      </c>
      <c r="H863" s="471">
        <f t="shared" si="1253"/>
        <v>0</v>
      </c>
      <c r="I863" s="471">
        <f t="shared" si="1253"/>
        <v>0</v>
      </c>
      <c r="J863" s="132" t="e">
        <f t="shared" si="1247"/>
        <v>#DIV/0!</v>
      </c>
      <c r="K863" s="471">
        <f>K869+K887</f>
        <v>0</v>
      </c>
      <c r="L863" s="124" t="e">
        <f t="shared" si="1248"/>
        <v>#DIV/0!</v>
      </c>
      <c r="M863" s="124" t="e">
        <f t="shared" si="1249"/>
        <v>#DIV/0!</v>
      </c>
      <c r="N863" s="471">
        <f t="shared" si="1254"/>
        <v>0</v>
      </c>
      <c r="O863" s="471">
        <f t="shared" si="1254"/>
        <v>0</v>
      </c>
      <c r="P863" s="124" t="e">
        <f t="shared" si="1241"/>
        <v>#DIV/0!</v>
      </c>
      <c r="Q863" s="471"/>
      <c r="R863" s="471"/>
      <c r="S863" s="588"/>
      <c r="T863" s="40" t="b">
        <f t="shared" si="1255"/>
        <v>1</v>
      </c>
      <c r="CJ863" s="40" t="b">
        <f t="shared" si="1234"/>
        <v>1</v>
      </c>
      <c r="CT863" s="185">
        <f t="shared" si="1235"/>
        <v>0</v>
      </c>
      <c r="CU863" s="40" t="b">
        <f t="shared" si="1236"/>
        <v>1</v>
      </c>
    </row>
    <row r="864" spans="1:99" s="44" customFormat="1" ht="46.5" x14ac:dyDescent="0.25">
      <c r="A864" s="135" t="s">
        <v>171</v>
      </c>
      <c r="B864" s="567" t="s">
        <v>291</v>
      </c>
      <c r="C864" s="158" t="s">
        <v>17</v>
      </c>
      <c r="D864" s="286" t="e">
        <f>D865+D866+D867+D868+#REF!+D869</f>
        <v>#REF!</v>
      </c>
      <c r="E864" s="286" t="e">
        <f>E865+E866+E867+E868+#REF!+E869</f>
        <v>#REF!</v>
      </c>
      <c r="F864" s="286" t="e">
        <f>F865+F866+F867+F868+#REF!+F869</f>
        <v>#REF!</v>
      </c>
      <c r="G864" s="286">
        <f>SUM(G865:G869)</f>
        <v>58377.41</v>
      </c>
      <c r="H864" s="286">
        <f t="shared" ref="H864:K864" si="1260">SUM(H865:H869)</f>
        <v>58377.41</v>
      </c>
      <c r="I864" s="286">
        <f t="shared" si="1260"/>
        <v>0</v>
      </c>
      <c r="J864" s="130">
        <f>I864/H864</f>
        <v>0</v>
      </c>
      <c r="K864" s="286">
        <f t="shared" si="1260"/>
        <v>0</v>
      </c>
      <c r="L864" s="123">
        <f>K864/H864</f>
        <v>0</v>
      </c>
      <c r="M864" s="363" t="e">
        <f t="shared" si="1249"/>
        <v>#DIV/0!</v>
      </c>
      <c r="N864" s="286">
        <f t="shared" ref="N864:O864" si="1261">SUM(N865:N869)</f>
        <v>58377.41</v>
      </c>
      <c r="O864" s="287">
        <f t="shared" si="1261"/>
        <v>0</v>
      </c>
      <c r="P864" s="123">
        <f t="shared" si="1241"/>
        <v>1</v>
      </c>
      <c r="Q864" s="286"/>
      <c r="R864" s="286"/>
      <c r="S864" s="586"/>
      <c r="T864" s="40" t="b">
        <f t="shared" si="1255"/>
        <v>0</v>
      </c>
      <c r="CJ864" s="40" t="b">
        <f t="shared" si="1234"/>
        <v>1</v>
      </c>
      <c r="CT864" s="185">
        <f t="shared" si="1235"/>
        <v>58377.41</v>
      </c>
      <c r="CU864" s="40" t="b">
        <f t="shared" si="1236"/>
        <v>1</v>
      </c>
    </row>
    <row r="865" spans="1:99" s="250" customFormat="1" ht="33" customHeight="1" x14ac:dyDescent="0.25">
      <c r="A865" s="136"/>
      <c r="B865" s="161" t="s">
        <v>10</v>
      </c>
      <c r="C865" s="156"/>
      <c r="D865" s="287"/>
      <c r="E865" s="287"/>
      <c r="F865" s="287"/>
      <c r="G865" s="287">
        <f>G871</f>
        <v>0</v>
      </c>
      <c r="H865" s="287">
        <f t="shared" ref="H865:I865" si="1262">H871</f>
        <v>0</v>
      </c>
      <c r="I865" s="287">
        <f t="shared" si="1262"/>
        <v>0</v>
      </c>
      <c r="J865" s="204" t="e">
        <f t="shared" ref="J865" si="1263">I865/H865</f>
        <v>#DIV/0!</v>
      </c>
      <c r="K865" s="287">
        <f t="shared" ref="K865" si="1264">K871</f>
        <v>0</v>
      </c>
      <c r="L865" s="157" t="e">
        <f t="shared" ref="L865" si="1265">K865/H865</f>
        <v>#DIV/0!</v>
      </c>
      <c r="M865" s="124" t="e">
        <f t="shared" si="1249"/>
        <v>#DIV/0!</v>
      </c>
      <c r="N865" s="287">
        <f t="shared" ref="N865:O869" si="1266">N871</f>
        <v>0</v>
      </c>
      <c r="O865" s="287">
        <f t="shared" si="1266"/>
        <v>0</v>
      </c>
      <c r="P865" s="157" t="e">
        <f t="shared" si="1241"/>
        <v>#DIV/0!</v>
      </c>
      <c r="Q865" s="287"/>
      <c r="R865" s="287"/>
      <c r="S865" s="587"/>
      <c r="T865" s="40" t="b">
        <f t="shared" si="1255"/>
        <v>1</v>
      </c>
      <c r="CJ865" s="40" t="b">
        <f t="shared" si="1234"/>
        <v>1</v>
      </c>
      <c r="CT865" s="185">
        <f t="shared" si="1235"/>
        <v>0</v>
      </c>
      <c r="CU865" s="40" t="b">
        <f t="shared" si="1236"/>
        <v>1</v>
      </c>
    </row>
    <row r="866" spans="1:99" s="250" customFormat="1" ht="33" customHeight="1" x14ac:dyDescent="0.25">
      <c r="A866" s="136"/>
      <c r="B866" s="161" t="s">
        <v>8</v>
      </c>
      <c r="C866" s="156"/>
      <c r="D866" s="287"/>
      <c r="E866" s="287"/>
      <c r="F866" s="287"/>
      <c r="G866" s="287">
        <f t="shared" ref="G866:I867" si="1267">G872+G878</f>
        <v>57382.9</v>
      </c>
      <c r="H866" s="287">
        <f t="shared" si="1267"/>
        <v>57382.9</v>
      </c>
      <c r="I866" s="287">
        <f t="shared" si="1267"/>
        <v>0</v>
      </c>
      <c r="J866" s="172">
        <f>I866/H866</f>
        <v>0</v>
      </c>
      <c r="K866" s="287">
        <f>K872+K878</f>
        <v>0</v>
      </c>
      <c r="L866" s="153">
        <f>K866/H866</f>
        <v>0</v>
      </c>
      <c r="M866" s="124" t="e">
        <f t="shared" si="1249"/>
        <v>#DIV/0!</v>
      </c>
      <c r="N866" s="287">
        <f>N872+N878</f>
        <v>57382.9</v>
      </c>
      <c r="O866" s="287">
        <f t="shared" si="1266"/>
        <v>0</v>
      </c>
      <c r="P866" s="153">
        <f>N866/H866</f>
        <v>1</v>
      </c>
      <c r="Q866" s="287"/>
      <c r="R866" s="287"/>
      <c r="S866" s="587"/>
      <c r="T866" s="40" t="b">
        <f t="shared" si="1255"/>
        <v>0</v>
      </c>
      <c r="CJ866" s="40" t="b">
        <f t="shared" si="1234"/>
        <v>1</v>
      </c>
      <c r="CT866" s="185">
        <f t="shared" si="1235"/>
        <v>57382.9</v>
      </c>
      <c r="CU866" s="40" t="b">
        <f t="shared" si="1236"/>
        <v>1</v>
      </c>
    </row>
    <row r="867" spans="1:99" s="250" customFormat="1" ht="33" customHeight="1" x14ac:dyDescent="0.25">
      <c r="A867" s="136"/>
      <c r="B867" s="161" t="s">
        <v>19</v>
      </c>
      <c r="C867" s="156"/>
      <c r="D867" s="287"/>
      <c r="E867" s="287"/>
      <c r="F867" s="287"/>
      <c r="G867" s="287">
        <f t="shared" si="1267"/>
        <v>994.51</v>
      </c>
      <c r="H867" s="287">
        <f t="shared" si="1267"/>
        <v>994.51</v>
      </c>
      <c r="I867" s="287">
        <f t="shared" si="1267"/>
        <v>0</v>
      </c>
      <c r="J867" s="172">
        <f t="shared" ref="J867:J869" si="1268">I867/H867</f>
        <v>0</v>
      </c>
      <c r="K867" s="287">
        <f>K873+K879</f>
        <v>0</v>
      </c>
      <c r="L867" s="153">
        <f t="shared" ref="L867:L869" si="1269">K867/H867</f>
        <v>0</v>
      </c>
      <c r="M867" s="124" t="e">
        <f t="shared" si="1249"/>
        <v>#DIV/0!</v>
      </c>
      <c r="N867" s="287">
        <f>N873+N879</f>
        <v>994.51</v>
      </c>
      <c r="O867" s="287">
        <f t="shared" si="1266"/>
        <v>0</v>
      </c>
      <c r="P867" s="153">
        <f>N867/H867</f>
        <v>1</v>
      </c>
      <c r="Q867" s="287"/>
      <c r="R867" s="287"/>
      <c r="S867" s="587"/>
      <c r="T867" s="40" t="b">
        <f t="shared" si="1255"/>
        <v>0</v>
      </c>
      <c r="CJ867" s="40" t="b">
        <f t="shared" si="1234"/>
        <v>1</v>
      </c>
      <c r="CT867" s="185">
        <f t="shared" si="1235"/>
        <v>994.51</v>
      </c>
      <c r="CU867" s="40" t="b">
        <f t="shared" si="1236"/>
        <v>1</v>
      </c>
    </row>
    <row r="868" spans="1:99" s="250" customFormat="1" ht="33" customHeight="1" x14ac:dyDescent="0.25">
      <c r="A868" s="136"/>
      <c r="B868" s="156" t="s">
        <v>22</v>
      </c>
      <c r="C868" s="156"/>
      <c r="D868" s="287"/>
      <c r="E868" s="287"/>
      <c r="F868" s="287"/>
      <c r="G868" s="287">
        <f t="shared" ref="G868:I869" si="1270">G874</f>
        <v>0</v>
      </c>
      <c r="H868" s="287">
        <f t="shared" si="1270"/>
        <v>0</v>
      </c>
      <c r="I868" s="287">
        <f t="shared" si="1270"/>
        <v>0</v>
      </c>
      <c r="J868" s="204" t="e">
        <f t="shared" si="1268"/>
        <v>#DIV/0!</v>
      </c>
      <c r="K868" s="287">
        <f t="shared" ref="K868:K869" si="1271">K874</f>
        <v>0</v>
      </c>
      <c r="L868" s="157" t="e">
        <f t="shared" si="1269"/>
        <v>#DIV/0!</v>
      </c>
      <c r="M868" s="124" t="e">
        <f t="shared" si="1249"/>
        <v>#DIV/0!</v>
      </c>
      <c r="N868" s="287">
        <f t="shared" ref="N868:N869" si="1272">N874</f>
        <v>0</v>
      </c>
      <c r="O868" s="287">
        <f t="shared" si="1266"/>
        <v>0</v>
      </c>
      <c r="P868" s="157" t="e">
        <f>N868/H868</f>
        <v>#DIV/0!</v>
      </c>
      <c r="Q868" s="287"/>
      <c r="R868" s="287"/>
      <c r="S868" s="587"/>
      <c r="T868" s="40" t="b">
        <f t="shared" si="1255"/>
        <v>1</v>
      </c>
      <c r="CJ868" s="40" t="b">
        <f t="shared" si="1234"/>
        <v>1</v>
      </c>
      <c r="CT868" s="185">
        <f t="shared" si="1235"/>
        <v>0</v>
      </c>
      <c r="CU868" s="40" t="b">
        <f t="shared" si="1236"/>
        <v>1</v>
      </c>
    </row>
    <row r="869" spans="1:99" s="250" customFormat="1" ht="33" customHeight="1" x14ac:dyDescent="0.25">
      <c r="A869" s="138"/>
      <c r="B869" s="161" t="s">
        <v>11</v>
      </c>
      <c r="C869" s="156"/>
      <c r="D869" s="287"/>
      <c r="E869" s="287"/>
      <c r="F869" s="287"/>
      <c r="G869" s="287">
        <f t="shared" si="1270"/>
        <v>0</v>
      </c>
      <c r="H869" s="287">
        <f t="shared" si="1270"/>
        <v>0</v>
      </c>
      <c r="I869" s="287">
        <f t="shared" si="1270"/>
        <v>0</v>
      </c>
      <c r="J869" s="204" t="e">
        <f t="shared" si="1268"/>
        <v>#DIV/0!</v>
      </c>
      <c r="K869" s="287">
        <f t="shared" si="1271"/>
        <v>0</v>
      </c>
      <c r="L869" s="157" t="e">
        <f t="shared" si="1269"/>
        <v>#DIV/0!</v>
      </c>
      <c r="M869" s="124" t="e">
        <f t="shared" si="1249"/>
        <v>#DIV/0!</v>
      </c>
      <c r="N869" s="287">
        <f t="shared" si="1272"/>
        <v>0</v>
      </c>
      <c r="O869" s="287">
        <f t="shared" si="1266"/>
        <v>0</v>
      </c>
      <c r="P869" s="157" t="e">
        <f>N869/H869</f>
        <v>#DIV/0!</v>
      </c>
      <c r="Q869" s="287"/>
      <c r="R869" s="287"/>
      <c r="S869" s="588"/>
      <c r="T869" s="40" t="b">
        <f t="shared" si="1255"/>
        <v>1</v>
      </c>
      <c r="CJ869" s="40" t="b">
        <f t="shared" si="1234"/>
        <v>1</v>
      </c>
      <c r="CT869" s="185">
        <f t="shared" si="1235"/>
        <v>0</v>
      </c>
      <c r="CU869" s="40" t="b">
        <f t="shared" si="1236"/>
        <v>1</v>
      </c>
    </row>
    <row r="870" spans="1:99" s="250" customFormat="1" ht="46.5" outlineLevel="1" x14ac:dyDescent="0.25">
      <c r="A870" s="203" t="s">
        <v>181</v>
      </c>
      <c r="B870" s="161" t="s">
        <v>261</v>
      </c>
      <c r="C870" s="156" t="s">
        <v>17</v>
      </c>
      <c r="D870" s="287" t="e">
        <f>D871+D872+D873+D874+#REF!+D875</f>
        <v>#REF!</v>
      </c>
      <c r="E870" s="287" t="e">
        <f>E871+E872+E873+E874+#REF!+E875</f>
        <v>#REF!</v>
      </c>
      <c r="F870" s="287" t="e">
        <f>F871+F872+F873+F874+#REF!+F875</f>
        <v>#REF!</v>
      </c>
      <c r="G870" s="287">
        <f>SUM(G871:G875)</f>
        <v>46911.42</v>
      </c>
      <c r="H870" s="287">
        <f>SUM(H871:H875)</f>
        <v>46911.42</v>
      </c>
      <c r="I870" s="287">
        <f t="shared" ref="I870:K870" si="1273">SUM(I871:I875)</f>
        <v>0</v>
      </c>
      <c r="J870" s="172">
        <f>I870/H870</f>
        <v>0</v>
      </c>
      <c r="K870" s="287">
        <f t="shared" si="1273"/>
        <v>0</v>
      </c>
      <c r="L870" s="153">
        <f>K870/H870</f>
        <v>0</v>
      </c>
      <c r="M870" s="124" t="e">
        <f t="shared" si="1249"/>
        <v>#DIV/0!</v>
      </c>
      <c r="N870" s="287">
        <f t="shared" ref="N870:O870" si="1274">SUM(N871:N875)</f>
        <v>46911.42</v>
      </c>
      <c r="O870" s="287">
        <f t="shared" si="1274"/>
        <v>0</v>
      </c>
      <c r="P870" s="153">
        <f t="shared" ref="P870:P883" si="1275">N870/H870</f>
        <v>1</v>
      </c>
      <c r="Q870" s="287"/>
      <c r="R870" s="287"/>
      <c r="S870" s="586" t="s">
        <v>379</v>
      </c>
      <c r="T870" s="40" t="b">
        <f t="shared" si="1255"/>
        <v>0</v>
      </c>
      <c r="CJ870" s="40" t="b">
        <f t="shared" si="1234"/>
        <v>1</v>
      </c>
      <c r="CT870" s="185">
        <f t="shared" si="1235"/>
        <v>46911.42</v>
      </c>
      <c r="CU870" s="40" t="b">
        <f t="shared" si="1236"/>
        <v>1</v>
      </c>
    </row>
    <row r="871" spans="1:99" s="250" customFormat="1" ht="30.75" customHeight="1" outlineLevel="1" x14ac:dyDescent="0.25">
      <c r="A871" s="136"/>
      <c r="B871" s="161" t="s">
        <v>10</v>
      </c>
      <c r="C871" s="156"/>
      <c r="D871" s="287"/>
      <c r="E871" s="287"/>
      <c r="F871" s="287"/>
      <c r="G871" s="287"/>
      <c r="H871" s="287"/>
      <c r="I871" s="503"/>
      <c r="J871" s="204" t="e">
        <f t="shared" ref="J871" si="1276">I871/H871</f>
        <v>#DIV/0!</v>
      </c>
      <c r="K871" s="503"/>
      <c r="L871" s="157" t="e">
        <f t="shared" ref="L871" si="1277">K871/H871</f>
        <v>#DIV/0!</v>
      </c>
      <c r="M871" s="124" t="e">
        <f t="shared" si="1249"/>
        <v>#DIV/0!</v>
      </c>
      <c r="N871" s="287">
        <f t="shared" ref="N871:N873" si="1278">H871</f>
        <v>0</v>
      </c>
      <c r="O871" s="287">
        <f t="shared" ref="O871:O875" si="1279">H871-N871</f>
        <v>0</v>
      </c>
      <c r="P871" s="157" t="e">
        <f t="shared" si="1275"/>
        <v>#DIV/0!</v>
      </c>
      <c r="Q871" s="287"/>
      <c r="R871" s="287"/>
      <c r="S871" s="587"/>
      <c r="T871" s="40" t="b">
        <f t="shared" si="1255"/>
        <v>1</v>
      </c>
      <c r="CJ871" s="40" t="b">
        <f t="shared" si="1234"/>
        <v>1</v>
      </c>
      <c r="CT871" s="185">
        <f t="shared" si="1235"/>
        <v>0</v>
      </c>
      <c r="CU871" s="40" t="b">
        <f t="shared" si="1236"/>
        <v>1</v>
      </c>
    </row>
    <row r="872" spans="1:99" s="250" customFormat="1" ht="30.75" customHeight="1" outlineLevel="1" x14ac:dyDescent="0.25">
      <c r="A872" s="136"/>
      <c r="B872" s="161" t="s">
        <v>8</v>
      </c>
      <c r="C872" s="156"/>
      <c r="D872" s="287"/>
      <c r="E872" s="287"/>
      <c r="F872" s="287"/>
      <c r="G872" s="287">
        <v>46354.400000000001</v>
      </c>
      <c r="H872" s="287">
        <v>46354.400000000001</v>
      </c>
      <c r="I872" s="287"/>
      <c r="J872" s="172">
        <f>I872/H872</f>
        <v>0</v>
      </c>
      <c r="K872" s="287"/>
      <c r="L872" s="153">
        <f>K872/H872</f>
        <v>0</v>
      </c>
      <c r="M872" s="124" t="e">
        <f t="shared" si="1249"/>
        <v>#DIV/0!</v>
      </c>
      <c r="N872" s="287">
        <f t="shared" si="1278"/>
        <v>46354.400000000001</v>
      </c>
      <c r="O872" s="287">
        <f t="shared" si="1279"/>
        <v>0</v>
      </c>
      <c r="P872" s="153">
        <f t="shared" si="1275"/>
        <v>1</v>
      </c>
      <c r="Q872" s="287"/>
      <c r="R872" s="287"/>
      <c r="S872" s="587"/>
      <c r="T872" s="40" t="b">
        <f t="shared" si="1255"/>
        <v>0</v>
      </c>
      <c r="CJ872" s="40" t="b">
        <f t="shared" si="1234"/>
        <v>1</v>
      </c>
      <c r="CT872" s="185">
        <f t="shared" si="1235"/>
        <v>46354.400000000001</v>
      </c>
      <c r="CU872" s="40" t="b">
        <f t="shared" si="1236"/>
        <v>1</v>
      </c>
    </row>
    <row r="873" spans="1:99" s="250" customFormat="1" ht="30.75" customHeight="1" outlineLevel="1" x14ac:dyDescent="0.25">
      <c r="A873" s="136"/>
      <c r="B873" s="161" t="s">
        <v>19</v>
      </c>
      <c r="C873" s="156"/>
      <c r="D873" s="287"/>
      <c r="E873" s="287"/>
      <c r="F873" s="287"/>
      <c r="G873" s="287">
        <v>557.02</v>
      </c>
      <c r="H873" s="287">
        <v>557.02</v>
      </c>
      <c r="I873" s="287"/>
      <c r="J873" s="172">
        <f t="shared" ref="J873:J875" si="1280">I873/H873</f>
        <v>0</v>
      </c>
      <c r="K873" s="287"/>
      <c r="L873" s="153">
        <f t="shared" ref="L873:L875" si="1281">K873/H873</f>
        <v>0</v>
      </c>
      <c r="M873" s="124" t="e">
        <f t="shared" si="1249"/>
        <v>#DIV/0!</v>
      </c>
      <c r="N873" s="287">
        <f t="shared" si="1278"/>
        <v>557.02</v>
      </c>
      <c r="O873" s="287">
        <f t="shared" si="1279"/>
        <v>0</v>
      </c>
      <c r="P873" s="153">
        <f t="shared" si="1275"/>
        <v>1</v>
      </c>
      <c r="Q873" s="287"/>
      <c r="R873" s="287"/>
      <c r="S873" s="587"/>
      <c r="T873" s="40" t="b">
        <f t="shared" si="1255"/>
        <v>0</v>
      </c>
      <c r="CJ873" s="40" t="b">
        <f t="shared" si="1234"/>
        <v>1</v>
      </c>
      <c r="CT873" s="185">
        <f t="shared" si="1235"/>
        <v>557.02</v>
      </c>
      <c r="CU873" s="40" t="b">
        <f t="shared" si="1236"/>
        <v>1</v>
      </c>
    </row>
    <row r="874" spans="1:99" s="250" customFormat="1" ht="30.75" customHeight="1" outlineLevel="1" x14ac:dyDescent="0.25">
      <c r="A874" s="136"/>
      <c r="B874" s="156" t="s">
        <v>22</v>
      </c>
      <c r="C874" s="156"/>
      <c r="D874" s="287"/>
      <c r="E874" s="287"/>
      <c r="F874" s="287"/>
      <c r="G874" s="287"/>
      <c r="H874" s="287"/>
      <c r="I874" s="503"/>
      <c r="J874" s="204" t="e">
        <f t="shared" si="1280"/>
        <v>#DIV/0!</v>
      </c>
      <c r="K874" s="174"/>
      <c r="L874" s="157" t="e">
        <f t="shared" si="1281"/>
        <v>#DIV/0!</v>
      </c>
      <c r="M874" s="157" t="e">
        <f t="shared" si="1249"/>
        <v>#DIV/0!</v>
      </c>
      <c r="N874" s="174"/>
      <c r="O874" s="287">
        <f t="shared" si="1279"/>
        <v>0</v>
      </c>
      <c r="P874" s="157" t="e">
        <f t="shared" si="1275"/>
        <v>#DIV/0!</v>
      </c>
      <c r="Q874" s="287"/>
      <c r="R874" s="287"/>
      <c r="S874" s="587"/>
      <c r="T874" s="40" t="b">
        <f t="shared" si="1255"/>
        <v>1</v>
      </c>
      <c r="CJ874" s="40" t="b">
        <f t="shared" si="1234"/>
        <v>1</v>
      </c>
      <c r="CT874" s="185">
        <f t="shared" si="1235"/>
        <v>0</v>
      </c>
      <c r="CU874" s="40" t="b">
        <f t="shared" si="1236"/>
        <v>1</v>
      </c>
    </row>
    <row r="875" spans="1:99" s="250" customFormat="1" ht="30.75" customHeight="1" outlineLevel="1" collapsed="1" x14ac:dyDescent="0.25">
      <c r="A875" s="138"/>
      <c r="B875" s="161" t="s">
        <v>11</v>
      </c>
      <c r="C875" s="156"/>
      <c r="D875" s="287"/>
      <c r="E875" s="287"/>
      <c r="F875" s="287"/>
      <c r="G875" s="287"/>
      <c r="H875" s="287"/>
      <c r="I875" s="503"/>
      <c r="J875" s="204" t="e">
        <f t="shared" si="1280"/>
        <v>#DIV/0!</v>
      </c>
      <c r="K875" s="174"/>
      <c r="L875" s="157" t="e">
        <f t="shared" si="1281"/>
        <v>#DIV/0!</v>
      </c>
      <c r="M875" s="157" t="e">
        <f t="shared" si="1249"/>
        <v>#DIV/0!</v>
      </c>
      <c r="N875" s="174"/>
      <c r="O875" s="287">
        <f t="shared" si="1279"/>
        <v>0</v>
      </c>
      <c r="P875" s="157" t="e">
        <f t="shared" si="1275"/>
        <v>#DIV/0!</v>
      </c>
      <c r="Q875" s="287"/>
      <c r="R875" s="287"/>
      <c r="S875" s="588"/>
      <c r="T875" s="40" t="b">
        <f t="shared" si="1255"/>
        <v>1</v>
      </c>
      <c r="CJ875" s="40" t="b">
        <f t="shared" si="1234"/>
        <v>1</v>
      </c>
      <c r="CT875" s="185">
        <f t="shared" si="1235"/>
        <v>0</v>
      </c>
      <c r="CU875" s="40" t="b">
        <f t="shared" si="1236"/>
        <v>1</v>
      </c>
    </row>
    <row r="876" spans="1:99" s="250" customFormat="1" ht="46.5" outlineLevel="1" x14ac:dyDescent="0.25">
      <c r="A876" s="203" t="s">
        <v>290</v>
      </c>
      <c r="B876" s="161" t="s">
        <v>262</v>
      </c>
      <c r="C876" s="156" t="s">
        <v>17</v>
      </c>
      <c r="D876" s="287" t="e">
        <f>D877+D878+D879+D880+#REF!+D881</f>
        <v>#REF!</v>
      </c>
      <c r="E876" s="287" t="e">
        <f>E877+E878+E879+E880+#REF!+E881</f>
        <v>#REF!</v>
      </c>
      <c r="F876" s="287" t="e">
        <f>F877+F878+F879+F880+#REF!+F881</f>
        <v>#REF!</v>
      </c>
      <c r="G876" s="287">
        <f>SUM(G877:G881)</f>
        <v>11465.99</v>
      </c>
      <c r="H876" s="287">
        <f>SUM(H877:H881)</f>
        <v>11465.99</v>
      </c>
      <c r="I876" s="287">
        <f t="shared" ref="I876" si="1282">SUM(I877:I881)</f>
        <v>0</v>
      </c>
      <c r="J876" s="172">
        <f>I876/H876</f>
        <v>0</v>
      </c>
      <c r="K876" s="287">
        <f t="shared" ref="K876" si="1283">SUM(K877:K881)</f>
        <v>0</v>
      </c>
      <c r="L876" s="153">
        <f>K876/H876</f>
        <v>0</v>
      </c>
      <c r="M876" s="157" t="e">
        <f t="shared" si="1249"/>
        <v>#DIV/0!</v>
      </c>
      <c r="N876" s="287">
        <f t="shared" ref="N876:O876" si="1284">SUM(N877:N881)</f>
        <v>11465.99</v>
      </c>
      <c r="O876" s="287">
        <f t="shared" si="1284"/>
        <v>0</v>
      </c>
      <c r="P876" s="153">
        <f t="shared" si="1275"/>
        <v>1</v>
      </c>
      <c r="Q876" s="287"/>
      <c r="R876" s="287"/>
      <c r="S876" s="586" t="s">
        <v>378</v>
      </c>
      <c r="T876" s="40" t="b">
        <f t="shared" si="1255"/>
        <v>0</v>
      </c>
      <c r="CJ876" s="40" t="b">
        <f t="shared" si="1234"/>
        <v>1</v>
      </c>
      <c r="CT876" s="185">
        <f t="shared" si="1235"/>
        <v>11465.99</v>
      </c>
      <c r="CU876" s="40" t="b">
        <f t="shared" si="1236"/>
        <v>1</v>
      </c>
    </row>
    <row r="877" spans="1:99" s="250" customFormat="1" outlineLevel="1" x14ac:dyDescent="0.25">
      <c r="A877" s="136"/>
      <c r="B877" s="161" t="s">
        <v>10</v>
      </c>
      <c r="C877" s="156"/>
      <c r="D877" s="287"/>
      <c r="E877" s="287"/>
      <c r="F877" s="287"/>
      <c r="G877" s="287"/>
      <c r="H877" s="287"/>
      <c r="I877" s="503"/>
      <c r="J877" s="204" t="e">
        <f t="shared" ref="J877" si="1285">I877/H877</f>
        <v>#DIV/0!</v>
      </c>
      <c r="K877" s="503"/>
      <c r="L877" s="157" t="e">
        <f t="shared" ref="L877" si="1286">K877/H877</f>
        <v>#DIV/0!</v>
      </c>
      <c r="M877" s="157" t="e">
        <f t="shared" si="1249"/>
        <v>#DIV/0!</v>
      </c>
      <c r="N877" s="287">
        <f t="shared" ref="N877:N879" si="1287">H877</f>
        <v>0</v>
      </c>
      <c r="O877" s="287">
        <f t="shared" ref="O877:O881" si="1288">H877-N877</f>
        <v>0</v>
      </c>
      <c r="P877" s="157" t="e">
        <f t="shared" si="1275"/>
        <v>#DIV/0!</v>
      </c>
      <c r="Q877" s="287"/>
      <c r="R877" s="287"/>
      <c r="S877" s="587"/>
      <c r="T877" s="40" t="b">
        <f t="shared" si="1255"/>
        <v>1</v>
      </c>
      <c r="CJ877" s="40" t="b">
        <f t="shared" si="1234"/>
        <v>1</v>
      </c>
      <c r="CT877" s="185">
        <f t="shared" si="1235"/>
        <v>0</v>
      </c>
      <c r="CU877" s="40" t="b">
        <f t="shared" si="1236"/>
        <v>1</v>
      </c>
    </row>
    <row r="878" spans="1:99" s="250" customFormat="1" outlineLevel="1" x14ac:dyDescent="0.25">
      <c r="A878" s="136"/>
      <c r="B878" s="161" t="s">
        <v>8</v>
      </c>
      <c r="C878" s="156"/>
      <c r="D878" s="287"/>
      <c r="E878" s="287"/>
      <c r="F878" s="287"/>
      <c r="G878" s="287">
        <v>11028.5</v>
      </c>
      <c r="H878" s="287">
        <v>11028.5</v>
      </c>
      <c r="I878" s="287"/>
      <c r="J878" s="172">
        <f>I878/H878</f>
        <v>0</v>
      </c>
      <c r="K878" s="287"/>
      <c r="L878" s="153">
        <f>K878/H878</f>
        <v>0</v>
      </c>
      <c r="M878" s="157" t="e">
        <f t="shared" si="1249"/>
        <v>#DIV/0!</v>
      </c>
      <c r="N878" s="287">
        <f>H878</f>
        <v>11028.5</v>
      </c>
      <c r="O878" s="287">
        <f t="shared" si="1288"/>
        <v>0</v>
      </c>
      <c r="P878" s="153">
        <f t="shared" si="1275"/>
        <v>1</v>
      </c>
      <c r="Q878" s="287"/>
      <c r="R878" s="287"/>
      <c r="S878" s="587"/>
      <c r="T878" s="40" t="b">
        <f t="shared" si="1255"/>
        <v>0</v>
      </c>
      <c r="CJ878" s="40" t="b">
        <f t="shared" si="1234"/>
        <v>1</v>
      </c>
      <c r="CT878" s="185">
        <f t="shared" si="1235"/>
        <v>11028.5</v>
      </c>
      <c r="CU878" s="40" t="b">
        <f t="shared" si="1236"/>
        <v>1</v>
      </c>
    </row>
    <row r="879" spans="1:99" s="250" customFormat="1" outlineLevel="1" x14ac:dyDescent="0.25">
      <c r="A879" s="136"/>
      <c r="B879" s="161" t="s">
        <v>19</v>
      </c>
      <c r="C879" s="156"/>
      <c r="D879" s="287"/>
      <c r="E879" s="287"/>
      <c r="F879" s="287"/>
      <c r="G879" s="287">
        <v>437.49</v>
      </c>
      <c r="H879" s="287">
        <v>437.49</v>
      </c>
      <c r="I879" s="287"/>
      <c r="J879" s="172">
        <f t="shared" ref="J879:J881" si="1289">I879/H879</f>
        <v>0</v>
      </c>
      <c r="K879" s="287">
        <f>I879</f>
        <v>0</v>
      </c>
      <c r="L879" s="153">
        <f t="shared" ref="L879:L881" si="1290">K879/H879</f>
        <v>0</v>
      </c>
      <c r="M879" s="157" t="e">
        <f t="shared" si="1249"/>
        <v>#DIV/0!</v>
      </c>
      <c r="N879" s="287">
        <f t="shared" si="1287"/>
        <v>437.49</v>
      </c>
      <c r="O879" s="287">
        <f t="shared" si="1288"/>
        <v>0</v>
      </c>
      <c r="P879" s="153">
        <f t="shared" si="1275"/>
        <v>1</v>
      </c>
      <c r="Q879" s="287"/>
      <c r="R879" s="287"/>
      <c r="S879" s="587"/>
      <c r="T879" s="40" t="b">
        <f t="shared" si="1255"/>
        <v>0</v>
      </c>
      <c r="CJ879" s="40" t="b">
        <f t="shared" si="1234"/>
        <v>1</v>
      </c>
      <c r="CT879" s="185">
        <f t="shared" si="1235"/>
        <v>437.49</v>
      </c>
      <c r="CU879" s="40" t="b">
        <f t="shared" si="1236"/>
        <v>1</v>
      </c>
    </row>
    <row r="880" spans="1:99" s="250" customFormat="1" outlineLevel="1" x14ac:dyDescent="0.25">
      <c r="A880" s="136"/>
      <c r="B880" s="156" t="s">
        <v>22</v>
      </c>
      <c r="C880" s="156"/>
      <c r="D880" s="287"/>
      <c r="E880" s="287"/>
      <c r="F880" s="287"/>
      <c r="G880" s="287"/>
      <c r="H880" s="287"/>
      <c r="I880" s="503"/>
      <c r="J880" s="204" t="e">
        <f t="shared" si="1289"/>
        <v>#DIV/0!</v>
      </c>
      <c r="K880" s="174"/>
      <c r="L880" s="157" t="e">
        <f t="shared" si="1290"/>
        <v>#DIV/0!</v>
      </c>
      <c r="M880" s="157" t="e">
        <f t="shared" si="1249"/>
        <v>#DIV/0!</v>
      </c>
      <c r="N880" s="174"/>
      <c r="O880" s="287">
        <f t="shared" si="1288"/>
        <v>0</v>
      </c>
      <c r="P880" s="157" t="e">
        <f t="shared" si="1275"/>
        <v>#DIV/0!</v>
      </c>
      <c r="Q880" s="287"/>
      <c r="R880" s="287"/>
      <c r="S880" s="587"/>
      <c r="T880" s="40" t="b">
        <f t="shared" si="1255"/>
        <v>1</v>
      </c>
      <c r="CJ880" s="40" t="b">
        <f t="shared" si="1234"/>
        <v>1</v>
      </c>
      <c r="CT880" s="185">
        <f t="shared" si="1235"/>
        <v>0</v>
      </c>
      <c r="CU880" s="40" t="b">
        <f t="shared" si="1236"/>
        <v>1</v>
      </c>
    </row>
    <row r="881" spans="1:99" s="250" customFormat="1" outlineLevel="1" collapsed="1" x14ac:dyDescent="0.25">
      <c r="A881" s="138"/>
      <c r="B881" s="161" t="s">
        <v>11</v>
      </c>
      <c r="C881" s="156"/>
      <c r="D881" s="287"/>
      <c r="E881" s="287"/>
      <c r="F881" s="287"/>
      <c r="G881" s="287"/>
      <c r="H881" s="287"/>
      <c r="I881" s="503"/>
      <c r="J881" s="204" t="e">
        <f t="shared" si="1289"/>
        <v>#DIV/0!</v>
      </c>
      <c r="K881" s="174"/>
      <c r="L881" s="157" t="e">
        <f t="shared" si="1290"/>
        <v>#DIV/0!</v>
      </c>
      <c r="M881" s="157" t="e">
        <f t="shared" si="1249"/>
        <v>#DIV/0!</v>
      </c>
      <c r="N881" s="174"/>
      <c r="O881" s="287">
        <f t="shared" si="1288"/>
        <v>0</v>
      </c>
      <c r="P881" s="157" t="e">
        <f t="shared" si="1275"/>
        <v>#DIV/0!</v>
      </c>
      <c r="Q881" s="287"/>
      <c r="R881" s="287"/>
      <c r="S881" s="588"/>
      <c r="T881" s="40" t="b">
        <f t="shared" si="1255"/>
        <v>1</v>
      </c>
      <c r="CJ881" s="40" t="b">
        <f t="shared" si="1234"/>
        <v>1</v>
      </c>
      <c r="CT881" s="185">
        <f t="shared" si="1235"/>
        <v>0</v>
      </c>
      <c r="CU881" s="40" t="b">
        <f t="shared" si="1236"/>
        <v>1</v>
      </c>
    </row>
    <row r="882" spans="1:99" s="44" customFormat="1" ht="46.5" x14ac:dyDescent="0.25">
      <c r="A882" s="135" t="s">
        <v>198</v>
      </c>
      <c r="B882" s="567" t="s">
        <v>305</v>
      </c>
      <c r="C882" s="158" t="s">
        <v>17</v>
      </c>
      <c r="D882" s="578" t="e">
        <f>D883+D884+D885+D886+#REF!+D887</f>
        <v>#REF!</v>
      </c>
      <c r="E882" s="578" t="e">
        <f>E883+E884+E885+E886+#REF!+E887</f>
        <v>#REF!</v>
      </c>
      <c r="F882" s="578" t="e">
        <f>F883+F884+F885+F886+#REF!+F887</f>
        <v>#REF!</v>
      </c>
      <c r="G882" s="286">
        <f>SUM(G883:G887)</f>
        <v>40250.74</v>
      </c>
      <c r="H882" s="286">
        <f t="shared" ref="H882:I882" si="1291">SUM(H883:H887)</f>
        <v>40250.74</v>
      </c>
      <c r="I882" s="286">
        <f t="shared" si="1291"/>
        <v>4001.79</v>
      </c>
      <c r="J882" s="130">
        <f>I882/H882</f>
        <v>0.1</v>
      </c>
      <c r="K882" s="286">
        <f t="shared" ref="K882" si="1292">SUM(K883:K887)</f>
        <v>4001.79</v>
      </c>
      <c r="L882" s="123">
        <f>K882/H882</f>
        <v>0.1</v>
      </c>
      <c r="M882" s="123">
        <f t="shared" si="1249"/>
        <v>1</v>
      </c>
      <c r="N882" s="286">
        <f t="shared" ref="N882:O882" si="1293">SUM(N883:N887)</f>
        <v>40250.74</v>
      </c>
      <c r="O882" s="551">
        <f t="shared" si="1293"/>
        <v>0</v>
      </c>
      <c r="P882" s="123">
        <f t="shared" si="1275"/>
        <v>1</v>
      </c>
      <c r="Q882" s="578"/>
      <c r="R882" s="578"/>
      <c r="S882" s="583" t="s">
        <v>479</v>
      </c>
      <c r="T882" s="40" t="b">
        <f t="shared" si="1255"/>
        <v>1</v>
      </c>
      <c r="CJ882" s="40" t="b">
        <f t="shared" si="1234"/>
        <v>1</v>
      </c>
      <c r="CT882" s="185">
        <f t="shared" si="1235"/>
        <v>40250.74</v>
      </c>
      <c r="CU882" s="40" t="b">
        <f t="shared" si="1236"/>
        <v>1</v>
      </c>
    </row>
    <row r="883" spans="1:99" s="250" customFormat="1" ht="33" customHeight="1" x14ac:dyDescent="0.25">
      <c r="A883" s="579"/>
      <c r="B883" s="161" t="s">
        <v>10</v>
      </c>
      <c r="C883" s="580"/>
      <c r="D883" s="551"/>
      <c r="E883" s="551"/>
      <c r="F883" s="551"/>
      <c r="G883" s="551"/>
      <c r="H883" s="551"/>
      <c r="I883" s="287"/>
      <c r="J883" s="204" t="e">
        <f t="shared" ref="J883" si="1294">I883/H883</f>
        <v>#DIV/0!</v>
      </c>
      <c r="K883" s="551"/>
      <c r="L883" s="157" t="e">
        <f t="shared" ref="L883" si="1295">K883/H883</f>
        <v>#DIV/0!</v>
      </c>
      <c r="M883" s="157" t="e">
        <f t="shared" si="1249"/>
        <v>#DIV/0!</v>
      </c>
      <c r="N883" s="551"/>
      <c r="O883" s="551"/>
      <c r="P883" s="157" t="e">
        <f t="shared" si="1275"/>
        <v>#DIV/0!</v>
      </c>
      <c r="Q883" s="551"/>
      <c r="R883" s="551"/>
      <c r="S883" s="584"/>
      <c r="T883" s="40" t="b">
        <f t="shared" si="1255"/>
        <v>1</v>
      </c>
      <c r="CJ883" s="40" t="b">
        <f t="shared" si="1234"/>
        <v>1</v>
      </c>
      <c r="CT883" s="185">
        <f t="shared" si="1235"/>
        <v>0</v>
      </c>
      <c r="CU883" s="40" t="b">
        <f t="shared" si="1236"/>
        <v>1</v>
      </c>
    </row>
    <row r="884" spans="1:99" s="250" customFormat="1" ht="33" customHeight="1" x14ac:dyDescent="0.25">
      <c r="A884" s="579"/>
      <c r="B884" s="161" t="s">
        <v>8</v>
      </c>
      <c r="C884" s="580"/>
      <c r="D884" s="551"/>
      <c r="E884" s="551"/>
      <c r="F884" s="551"/>
      <c r="G884" s="287">
        <v>38238.199999999997</v>
      </c>
      <c r="H884" s="287">
        <v>38238.199999999997</v>
      </c>
      <c r="I884" s="287">
        <v>3827.57</v>
      </c>
      <c r="J884" s="172">
        <f>I884/H884</f>
        <v>0.1</v>
      </c>
      <c r="K884" s="287">
        <v>3827.57</v>
      </c>
      <c r="L884" s="153">
        <f>K884/H884</f>
        <v>0.1</v>
      </c>
      <c r="M884" s="153">
        <f t="shared" si="1249"/>
        <v>1</v>
      </c>
      <c r="N884" s="287">
        <f>H884</f>
        <v>38238.199999999997</v>
      </c>
      <c r="O884" s="551"/>
      <c r="P884" s="153">
        <f>N884/H884</f>
        <v>1</v>
      </c>
      <c r="Q884" s="551"/>
      <c r="R884" s="551"/>
      <c r="S884" s="584"/>
      <c r="T884" s="40" t="b">
        <f t="shared" si="1255"/>
        <v>1</v>
      </c>
      <c r="CJ884" s="40" t="b">
        <f t="shared" si="1234"/>
        <v>1</v>
      </c>
      <c r="CT884" s="185">
        <f t="shared" si="1235"/>
        <v>38238.199999999997</v>
      </c>
      <c r="CU884" s="40" t="b">
        <f t="shared" si="1236"/>
        <v>1</v>
      </c>
    </row>
    <row r="885" spans="1:99" s="250" customFormat="1" ht="33" customHeight="1" x14ac:dyDescent="0.25">
      <c r="A885" s="579"/>
      <c r="B885" s="161" t="s">
        <v>19</v>
      </c>
      <c r="C885" s="580"/>
      <c r="D885" s="551"/>
      <c r="E885" s="551"/>
      <c r="F885" s="551"/>
      <c r="G885" s="287">
        <v>2012.54</v>
      </c>
      <c r="H885" s="287">
        <v>2012.54</v>
      </c>
      <c r="I885" s="287">
        <v>174.22</v>
      </c>
      <c r="J885" s="172">
        <f t="shared" ref="J885:J887" si="1296">I885/H885</f>
        <v>0.09</v>
      </c>
      <c r="K885" s="287">
        <v>174.22</v>
      </c>
      <c r="L885" s="153">
        <f t="shared" ref="L885:L887" si="1297">K885/H885</f>
        <v>0.09</v>
      </c>
      <c r="M885" s="153">
        <f t="shared" si="1249"/>
        <v>1</v>
      </c>
      <c r="N885" s="287">
        <f>H885</f>
        <v>2012.54</v>
      </c>
      <c r="O885" s="551"/>
      <c r="P885" s="153">
        <f>N885/H885</f>
        <v>1</v>
      </c>
      <c r="Q885" s="551"/>
      <c r="R885" s="551"/>
      <c r="S885" s="584"/>
      <c r="T885" s="40" t="b">
        <f t="shared" si="1255"/>
        <v>1</v>
      </c>
      <c r="CJ885" s="40" t="b">
        <f t="shared" si="1234"/>
        <v>1</v>
      </c>
      <c r="CT885" s="185">
        <f t="shared" si="1235"/>
        <v>2012.54</v>
      </c>
      <c r="CU885" s="40" t="b">
        <f t="shared" si="1236"/>
        <v>1</v>
      </c>
    </row>
    <row r="886" spans="1:99" s="250" customFormat="1" ht="33" customHeight="1" x14ac:dyDescent="0.25">
      <c r="A886" s="579"/>
      <c r="B886" s="156" t="s">
        <v>22</v>
      </c>
      <c r="C886" s="580"/>
      <c r="D886" s="551"/>
      <c r="E886" s="551"/>
      <c r="F886" s="551"/>
      <c r="G886" s="551"/>
      <c r="H886" s="551"/>
      <c r="I886" s="551"/>
      <c r="J886" s="204" t="e">
        <f t="shared" si="1296"/>
        <v>#DIV/0!</v>
      </c>
      <c r="K886" s="551"/>
      <c r="L886" s="157" t="e">
        <f t="shared" si="1297"/>
        <v>#DIV/0!</v>
      </c>
      <c r="M886" s="157" t="e">
        <f t="shared" si="1249"/>
        <v>#DIV/0!</v>
      </c>
      <c r="N886" s="551"/>
      <c r="O886" s="551"/>
      <c r="P886" s="157" t="e">
        <f>N886/H886</f>
        <v>#DIV/0!</v>
      </c>
      <c r="Q886" s="551"/>
      <c r="R886" s="551"/>
      <c r="S886" s="584"/>
      <c r="T886" s="40" t="b">
        <f t="shared" si="1255"/>
        <v>1</v>
      </c>
      <c r="CJ886" s="40" t="b">
        <f t="shared" si="1234"/>
        <v>1</v>
      </c>
      <c r="CT886" s="185">
        <f t="shared" si="1235"/>
        <v>0</v>
      </c>
      <c r="CU886" s="40" t="b">
        <f t="shared" si="1236"/>
        <v>1</v>
      </c>
    </row>
    <row r="887" spans="1:99" s="250" customFormat="1" ht="33" customHeight="1" x14ac:dyDescent="0.25">
      <c r="A887" s="581"/>
      <c r="B887" s="161" t="s">
        <v>11</v>
      </c>
      <c r="C887" s="580"/>
      <c r="D887" s="551"/>
      <c r="E887" s="551"/>
      <c r="F887" s="551"/>
      <c r="G887" s="551"/>
      <c r="H887" s="551"/>
      <c r="I887" s="551"/>
      <c r="J887" s="204" t="e">
        <f t="shared" si="1296"/>
        <v>#DIV/0!</v>
      </c>
      <c r="K887" s="551"/>
      <c r="L887" s="157" t="e">
        <f t="shared" si="1297"/>
        <v>#DIV/0!</v>
      </c>
      <c r="M887" s="157" t="e">
        <f t="shared" si="1249"/>
        <v>#DIV/0!</v>
      </c>
      <c r="N887" s="551"/>
      <c r="O887" s="551"/>
      <c r="P887" s="157" t="e">
        <f>N887/H887</f>
        <v>#DIV/0!</v>
      </c>
      <c r="Q887" s="551"/>
      <c r="R887" s="551"/>
      <c r="S887" s="585"/>
      <c r="T887" s="40" t="b">
        <f t="shared" si="1255"/>
        <v>1</v>
      </c>
      <c r="CJ887" s="40" t="b">
        <f t="shared" si="1234"/>
        <v>1</v>
      </c>
      <c r="CT887" s="185">
        <f t="shared" si="1235"/>
        <v>0</v>
      </c>
      <c r="CU887" s="40" t="b">
        <f t="shared" si="1236"/>
        <v>1</v>
      </c>
    </row>
    <row r="888" spans="1:99" s="44" customFormat="1" ht="112.5" x14ac:dyDescent="0.25">
      <c r="A888" s="269" t="s">
        <v>81</v>
      </c>
      <c r="B888" s="47" t="s">
        <v>361</v>
      </c>
      <c r="C888" s="47" t="s">
        <v>9</v>
      </c>
      <c r="D888" s="48"/>
      <c r="E888" s="48"/>
      <c r="F888" s="48"/>
      <c r="G888" s="48"/>
      <c r="H888" s="48"/>
      <c r="I888" s="48"/>
      <c r="J888" s="115"/>
      <c r="K888" s="219"/>
      <c r="L888" s="114"/>
      <c r="M888" s="114"/>
      <c r="N888" s="114"/>
      <c r="O888" s="114"/>
      <c r="P888" s="114"/>
      <c r="Q888" s="392"/>
      <c r="R888" s="392"/>
      <c r="S888" s="600" t="s">
        <v>61</v>
      </c>
      <c r="T888" s="295" t="b">
        <f t="shared" si="1255"/>
        <v>1</v>
      </c>
      <c r="CG888" s="190" t="s">
        <v>113</v>
      </c>
      <c r="CJ888" s="40" t="b">
        <f t="shared" ref="CJ888:CJ917" si="1298">N888+O888=H888</f>
        <v>1</v>
      </c>
      <c r="CT888" s="271">
        <f t="shared" ref="CT888:CT917" si="1299">N888+O888</f>
        <v>0</v>
      </c>
      <c r="CU888" s="25" t="b">
        <f t="shared" ref="CU888:CU917" si="1300">CT888=H888</f>
        <v>1</v>
      </c>
    </row>
    <row r="889" spans="1:99" s="15" customFormat="1" x14ac:dyDescent="0.25">
      <c r="A889" s="257"/>
      <c r="B889" s="64" t="s">
        <v>10</v>
      </c>
      <c r="C889" s="52"/>
      <c r="D889" s="48"/>
      <c r="E889" s="48"/>
      <c r="F889" s="48"/>
      <c r="G889" s="292"/>
      <c r="H889" s="86"/>
      <c r="I889" s="86"/>
      <c r="J889" s="210"/>
      <c r="K889" s="220"/>
      <c r="L889" s="212"/>
      <c r="M889" s="212"/>
      <c r="N889" s="212"/>
      <c r="O889" s="212"/>
      <c r="P889" s="212"/>
      <c r="Q889" s="375"/>
      <c r="R889" s="375"/>
      <c r="S889" s="601"/>
      <c r="T889" s="295" t="b">
        <f t="shared" si="1255"/>
        <v>1</v>
      </c>
      <c r="CG889" s="40"/>
      <c r="CJ889" s="40" t="b">
        <f t="shared" si="1298"/>
        <v>1</v>
      </c>
      <c r="CT889" s="271">
        <f t="shared" si="1299"/>
        <v>0</v>
      </c>
      <c r="CU889" s="25" t="b">
        <f t="shared" si="1300"/>
        <v>1</v>
      </c>
    </row>
    <row r="890" spans="1:99" s="15" customFormat="1" x14ac:dyDescent="0.25">
      <c r="A890" s="65"/>
      <c r="B890" s="66" t="s">
        <v>8</v>
      </c>
      <c r="C890" s="60"/>
      <c r="D890" s="67"/>
      <c r="E890" s="67"/>
      <c r="F890" s="67"/>
      <c r="G890" s="86"/>
      <c r="H890" s="86"/>
      <c r="I890" s="86"/>
      <c r="J890" s="210"/>
      <c r="K890" s="220"/>
      <c r="L890" s="212"/>
      <c r="M890" s="212"/>
      <c r="N890" s="212"/>
      <c r="O890" s="212"/>
      <c r="P890" s="212"/>
      <c r="Q890" s="375"/>
      <c r="R890" s="375"/>
      <c r="S890" s="601"/>
      <c r="T890" s="295" t="b">
        <f t="shared" si="1255"/>
        <v>1</v>
      </c>
      <c r="CG890" s="40"/>
      <c r="CJ890" s="40" t="b">
        <f t="shared" si="1298"/>
        <v>1</v>
      </c>
      <c r="CT890" s="271">
        <f t="shared" si="1299"/>
        <v>0</v>
      </c>
      <c r="CU890" s="25" t="b">
        <f t="shared" si="1300"/>
        <v>1</v>
      </c>
    </row>
    <row r="891" spans="1:99" s="15" customFormat="1" x14ac:dyDescent="0.25">
      <c r="A891" s="65"/>
      <c r="B891" s="64" t="s">
        <v>19</v>
      </c>
      <c r="C891" s="52"/>
      <c r="D891" s="48"/>
      <c r="E891" s="48"/>
      <c r="F891" s="48"/>
      <c r="G891" s="86"/>
      <c r="H891" s="86"/>
      <c r="I891" s="86"/>
      <c r="J891" s="211"/>
      <c r="K891" s="220"/>
      <c r="L891" s="212"/>
      <c r="M891" s="212"/>
      <c r="N891" s="212"/>
      <c r="O891" s="212"/>
      <c r="P891" s="212"/>
      <c r="Q891" s="375"/>
      <c r="R891" s="375"/>
      <c r="S891" s="601"/>
      <c r="T891" s="295" t="b">
        <f t="shared" si="1255"/>
        <v>1</v>
      </c>
      <c r="CG891" s="207"/>
      <c r="CJ891" s="40" t="b">
        <f t="shared" si="1298"/>
        <v>1</v>
      </c>
      <c r="CT891" s="271">
        <f t="shared" si="1299"/>
        <v>0</v>
      </c>
      <c r="CU891" s="25" t="b">
        <f t="shared" si="1300"/>
        <v>1</v>
      </c>
    </row>
    <row r="892" spans="1:99" s="15" customFormat="1" x14ac:dyDescent="0.25">
      <c r="A892" s="65"/>
      <c r="B892" s="64" t="s">
        <v>22</v>
      </c>
      <c r="C892" s="52"/>
      <c r="D892" s="24"/>
      <c r="E892" s="24"/>
      <c r="F892" s="24"/>
      <c r="G892" s="86"/>
      <c r="H892" s="86"/>
      <c r="I892" s="86"/>
      <c r="J892" s="169"/>
      <c r="K892" s="220"/>
      <c r="L892" s="212"/>
      <c r="M892" s="212"/>
      <c r="N892" s="212"/>
      <c r="O892" s="212"/>
      <c r="P892" s="212"/>
      <c r="Q892" s="393"/>
      <c r="R892" s="393"/>
      <c r="S892" s="601"/>
      <c r="T892" s="295" t="b">
        <f t="shared" si="1255"/>
        <v>1</v>
      </c>
      <c r="CG892" s="207"/>
      <c r="CJ892" s="40" t="b">
        <f t="shared" si="1298"/>
        <v>1</v>
      </c>
      <c r="CT892" s="271">
        <f t="shared" si="1299"/>
        <v>0</v>
      </c>
      <c r="CU892" s="25" t="b">
        <f t="shared" si="1300"/>
        <v>1</v>
      </c>
    </row>
    <row r="893" spans="1:99" s="15" customFormat="1" x14ac:dyDescent="0.25">
      <c r="A893" s="70"/>
      <c r="B893" s="64" t="s">
        <v>11</v>
      </c>
      <c r="C893" s="52"/>
      <c r="D893" s="24"/>
      <c r="E893" s="24"/>
      <c r="F893" s="24"/>
      <c r="G893" s="86"/>
      <c r="H893" s="86"/>
      <c r="I893" s="86"/>
      <c r="J893" s="89"/>
      <c r="K893" s="220"/>
      <c r="L893" s="212"/>
      <c r="M893" s="212"/>
      <c r="N893" s="212"/>
      <c r="O893" s="212"/>
      <c r="P893" s="212"/>
      <c r="Q893" s="365"/>
      <c r="R893" s="365"/>
      <c r="S893" s="602"/>
      <c r="T893" s="295" t="b">
        <f t="shared" si="1255"/>
        <v>1</v>
      </c>
      <c r="CG893" s="207"/>
      <c r="CJ893" s="40" t="b">
        <f t="shared" si="1298"/>
        <v>1</v>
      </c>
      <c r="CT893" s="271">
        <f t="shared" si="1299"/>
        <v>0</v>
      </c>
      <c r="CU893" s="25" t="b">
        <f t="shared" si="1300"/>
        <v>1</v>
      </c>
    </row>
    <row r="894" spans="1:99" s="14" customFormat="1" ht="112.5" x14ac:dyDescent="0.25">
      <c r="A894" s="248" t="s">
        <v>49</v>
      </c>
      <c r="B894" s="47" t="s">
        <v>362</v>
      </c>
      <c r="C894" s="47" t="s">
        <v>9</v>
      </c>
      <c r="D894" s="48"/>
      <c r="E894" s="48"/>
      <c r="F894" s="48"/>
      <c r="G894" s="48"/>
      <c r="H894" s="48"/>
      <c r="I894" s="48"/>
      <c r="J894" s="115"/>
      <c r="K894" s="219"/>
      <c r="L894" s="114"/>
      <c r="M894" s="114"/>
      <c r="N894" s="114"/>
      <c r="O894" s="114"/>
      <c r="P894" s="114"/>
      <c r="Q894" s="392"/>
      <c r="R894" s="392"/>
      <c r="S894" s="600" t="s">
        <v>61</v>
      </c>
      <c r="T894" s="295" t="b">
        <f t="shared" si="1255"/>
        <v>1</v>
      </c>
      <c r="CG894" s="190" t="s">
        <v>113</v>
      </c>
      <c r="CJ894" s="40" t="b">
        <f t="shared" si="1298"/>
        <v>1</v>
      </c>
      <c r="CT894" s="271">
        <f t="shared" si="1299"/>
        <v>0</v>
      </c>
      <c r="CU894" s="25" t="b">
        <f t="shared" si="1300"/>
        <v>1</v>
      </c>
    </row>
    <row r="895" spans="1:99" s="15" customFormat="1" x14ac:dyDescent="0.25">
      <c r="A895" s="249"/>
      <c r="B895" s="64" t="s">
        <v>10</v>
      </c>
      <c r="C895" s="52"/>
      <c r="D895" s="48"/>
      <c r="E895" s="48"/>
      <c r="F895" s="48"/>
      <c r="G895" s="292"/>
      <c r="H895" s="86"/>
      <c r="I895" s="86"/>
      <c r="J895" s="210"/>
      <c r="K895" s="220"/>
      <c r="L895" s="212"/>
      <c r="M895" s="212"/>
      <c r="N895" s="212"/>
      <c r="O895" s="212"/>
      <c r="P895" s="212"/>
      <c r="Q895" s="375"/>
      <c r="R895" s="375"/>
      <c r="S895" s="601"/>
      <c r="T895" s="295" t="b">
        <f t="shared" si="1255"/>
        <v>1</v>
      </c>
      <c r="CG895" s="40"/>
      <c r="CJ895" s="40" t="b">
        <f t="shared" si="1298"/>
        <v>1</v>
      </c>
      <c r="CT895" s="271">
        <f t="shared" si="1299"/>
        <v>0</v>
      </c>
      <c r="CU895" s="25" t="b">
        <f t="shared" si="1300"/>
        <v>1</v>
      </c>
    </row>
    <row r="896" spans="1:99" s="15" customFormat="1" x14ac:dyDescent="0.25">
      <c r="A896" s="65"/>
      <c r="B896" s="66" t="s">
        <v>8</v>
      </c>
      <c r="C896" s="60"/>
      <c r="D896" s="67"/>
      <c r="E896" s="67"/>
      <c r="F896" s="67"/>
      <c r="G896" s="86"/>
      <c r="H896" s="86"/>
      <c r="I896" s="86"/>
      <c r="J896" s="210"/>
      <c r="K896" s="220"/>
      <c r="L896" s="212"/>
      <c r="M896" s="212"/>
      <c r="N896" s="212"/>
      <c r="O896" s="212"/>
      <c r="P896" s="212"/>
      <c r="Q896" s="375"/>
      <c r="R896" s="375"/>
      <c r="S896" s="601"/>
      <c r="T896" s="295" t="b">
        <f t="shared" si="1255"/>
        <v>1</v>
      </c>
      <c r="CG896" s="40"/>
      <c r="CJ896" s="40" t="b">
        <f t="shared" si="1298"/>
        <v>1</v>
      </c>
      <c r="CT896" s="271">
        <f t="shared" si="1299"/>
        <v>0</v>
      </c>
      <c r="CU896" s="25" t="b">
        <f t="shared" si="1300"/>
        <v>1</v>
      </c>
    </row>
    <row r="897" spans="1:99" s="15" customFormat="1" x14ac:dyDescent="0.25">
      <c r="A897" s="65"/>
      <c r="B897" s="64" t="s">
        <v>19</v>
      </c>
      <c r="C897" s="52"/>
      <c r="D897" s="48"/>
      <c r="E897" s="48"/>
      <c r="F897" s="48"/>
      <c r="G897" s="86"/>
      <c r="H897" s="86"/>
      <c r="I897" s="86"/>
      <c r="J897" s="211"/>
      <c r="K897" s="220"/>
      <c r="L897" s="212"/>
      <c r="M897" s="212"/>
      <c r="N897" s="212"/>
      <c r="O897" s="212"/>
      <c r="P897" s="212"/>
      <c r="Q897" s="375"/>
      <c r="R897" s="375"/>
      <c r="S897" s="601"/>
      <c r="T897" s="295" t="b">
        <f t="shared" si="1255"/>
        <v>1</v>
      </c>
      <c r="CG897" s="187"/>
      <c r="CJ897" s="40" t="b">
        <f t="shared" si="1298"/>
        <v>1</v>
      </c>
      <c r="CT897" s="271">
        <f t="shared" si="1299"/>
        <v>0</v>
      </c>
      <c r="CU897" s="25" t="b">
        <f t="shared" si="1300"/>
        <v>1</v>
      </c>
    </row>
    <row r="898" spans="1:99" s="15" customFormat="1" x14ac:dyDescent="0.25">
      <c r="A898" s="65"/>
      <c r="B898" s="64" t="s">
        <v>22</v>
      </c>
      <c r="C898" s="52"/>
      <c r="D898" s="24"/>
      <c r="E898" s="24"/>
      <c r="F898" s="24"/>
      <c r="G898" s="86"/>
      <c r="H898" s="86"/>
      <c r="I898" s="86"/>
      <c r="J898" s="169"/>
      <c r="K898" s="220"/>
      <c r="L898" s="212"/>
      <c r="M898" s="212"/>
      <c r="N898" s="212"/>
      <c r="O898" s="212"/>
      <c r="P898" s="212"/>
      <c r="Q898" s="393"/>
      <c r="R898" s="393"/>
      <c r="S898" s="601"/>
      <c r="T898" s="295" t="b">
        <f t="shared" si="1255"/>
        <v>1</v>
      </c>
      <c r="CG898" s="187"/>
      <c r="CJ898" s="40" t="b">
        <f t="shared" si="1298"/>
        <v>1</v>
      </c>
      <c r="CT898" s="271">
        <f t="shared" si="1299"/>
        <v>0</v>
      </c>
      <c r="CU898" s="25" t="b">
        <f t="shared" si="1300"/>
        <v>1</v>
      </c>
    </row>
    <row r="899" spans="1:99" s="15" customFormat="1" x14ac:dyDescent="0.25">
      <c r="A899" s="70"/>
      <c r="B899" s="64" t="s">
        <v>11</v>
      </c>
      <c r="C899" s="52"/>
      <c r="D899" s="24"/>
      <c r="E899" s="24"/>
      <c r="F899" s="24"/>
      <c r="G899" s="86"/>
      <c r="H899" s="86"/>
      <c r="I899" s="86"/>
      <c r="J899" s="89"/>
      <c r="K899" s="220"/>
      <c r="L899" s="212"/>
      <c r="M899" s="212"/>
      <c r="N899" s="212"/>
      <c r="O899" s="212"/>
      <c r="P899" s="212"/>
      <c r="Q899" s="365"/>
      <c r="R899" s="365"/>
      <c r="S899" s="602"/>
      <c r="T899" s="295" t="b">
        <f t="shared" si="1255"/>
        <v>1</v>
      </c>
      <c r="CG899" s="187"/>
      <c r="CJ899" s="40" t="b">
        <f t="shared" si="1298"/>
        <v>1</v>
      </c>
      <c r="CT899" s="271">
        <f t="shared" si="1299"/>
        <v>0</v>
      </c>
      <c r="CU899" s="25" t="b">
        <f t="shared" si="1300"/>
        <v>1</v>
      </c>
    </row>
    <row r="900" spans="1:99" s="14" customFormat="1" ht="112.5" x14ac:dyDescent="0.25">
      <c r="A900" s="270" t="s">
        <v>366</v>
      </c>
      <c r="B900" s="47" t="s">
        <v>363</v>
      </c>
      <c r="C900" s="47" t="s">
        <v>9</v>
      </c>
      <c r="D900" s="48" t="e">
        <f>D902+D903+D904+#REF!+D905</f>
        <v>#REF!</v>
      </c>
      <c r="E900" s="48" t="e">
        <f>E902+E903+E904+#REF!+E905</f>
        <v>#REF!</v>
      </c>
      <c r="F900" s="48" t="e">
        <f>F902+F903+F904+#REF!+F905</f>
        <v>#REF!</v>
      </c>
      <c r="G900" s="48"/>
      <c r="H900" s="48"/>
      <c r="I900" s="49"/>
      <c r="J900" s="78"/>
      <c r="K900" s="48"/>
      <c r="L900" s="80"/>
      <c r="M900" s="80"/>
      <c r="N900" s="80"/>
      <c r="O900" s="80"/>
      <c r="P900" s="80"/>
      <c r="Q900" s="383"/>
      <c r="R900" s="383"/>
      <c r="S900" s="600" t="s">
        <v>61</v>
      </c>
      <c r="T900" s="295" t="b">
        <f t="shared" si="1255"/>
        <v>1</v>
      </c>
      <c r="CG900" s="44"/>
      <c r="CJ900" s="40" t="b">
        <f t="shared" si="1298"/>
        <v>1</v>
      </c>
      <c r="CT900" s="271">
        <f t="shared" si="1299"/>
        <v>0</v>
      </c>
      <c r="CU900" s="25" t="b">
        <f t="shared" si="1300"/>
        <v>1</v>
      </c>
    </row>
    <row r="901" spans="1:99" s="15" customFormat="1" x14ac:dyDescent="0.25">
      <c r="A901" s="61"/>
      <c r="B901" s="62" t="s">
        <v>10</v>
      </c>
      <c r="C901" s="52"/>
      <c r="D901" s="24"/>
      <c r="E901" s="24"/>
      <c r="F901" s="24"/>
      <c r="G901" s="284"/>
      <c r="H901" s="24"/>
      <c r="I901" s="24"/>
      <c r="J901" s="79"/>
      <c r="K901" s="24"/>
      <c r="L901" s="81"/>
      <c r="M901" s="81"/>
      <c r="N901" s="81"/>
      <c r="O901" s="81"/>
      <c r="P901" s="81"/>
      <c r="Q901" s="384"/>
      <c r="R901" s="384"/>
      <c r="S901" s="601"/>
      <c r="T901" s="295" t="b">
        <f t="shared" si="1255"/>
        <v>1</v>
      </c>
      <c r="CG901" s="207"/>
      <c r="CJ901" s="40" t="b">
        <f t="shared" si="1298"/>
        <v>1</v>
      </c>
      <c r="CT901" s="271">
        <f t="shared" si="1299"/>
        <v>0</v>
      </c>
      <c r="CU901" s="25" t="b">
        <f t="shared" si="1300"/>
        <v>1</v>
      </c>
    </row>
    <row r="902" spans="1:99" s="15" customFormat="1" x14ac:dyDescent="0.25">
      <c r="A902" s="61"/>
      <c r="B902" s="62" t="s">
        <v>8</v>
      </c>
      <c r="C902" s="52"/>
      <c r="D902" s="24" t="e">
        <f>D1593+#REF!</f>
        <v>#REF!</v>
      </c>
      <c r="E902" s="24" t="e">
        <f>E1593+#REF!</f>
        <v>#REF!</v>
      </c>
      <c r="F902" s="24" t="e">
        <f>F1593+#REF!</f>
        <v>#REF!</v>
      </c>
      <c r="G902" s="24"/>
      <c r="H902" s="24"/>
      <c r="I902" s="24"/>
      <c r="J902" s="79"/>
      <c r="K902" s="24"/>
      <c r="L902" s="81"/>
      <c r="M902" s="81"/>
      <c r="N902" s="81"/>
      <c r="O902" s="81"/>
      <c r="P902" s="81"/>
      <c r="Q902" s="384"/>
      <c r="R902" s="384"/>
      <c r="S902" s="601"/>
      <c r="T902" s="295" t="b">
        <f t="shared" si="1255"/>
        <v>1</v>
      </c>
      <c r="CG902" s="207"/>
      <c r="CJ902" s="40" t="b">
        <f t="shared" si="1298"/>
        <v>1</v>
      </c>
      <c r="CT902" s="271">
        <f t="shared" si="1299"/>
        <v>0</v>
      </c>
      <c r="CU902" s="25" t="b">
        <f t="shared" si="1300"/>
        <v>1</v>
      </c>
    </row>
    <row r="903" spans="1:99" s="15" customFormat="1" x14ac:dyDescent="0.25">
      <c r="A903" s="61"/>
      <c r="B903" s="62" t="s">
        <v>19</v>
      </c>
      <c r="C903" s="52"/>
      <c r="D903" s="24"/>
      <c r="E903" s="24"/>
      <c r="F903" s="24"/>
      <c r="G903" s="24"/>
      <c r="H903" s="24"/>
      <c r="I903" s="24"/>
      <c r="J903" s="79"/>
      <c r="K903" s="24"/>
      <c r="L903" s="81"/>
      <c r="M903" s="81"/>
      <c r="N903" s="81"/>
      <c r="O903" s="81"/>
      <c r="P903" s="81"/>
      <c r="Q903" s="384"/>
      <c r="R903" s="384"/>
      <c r="S903" s="601"/>
      <c r="T903" s="295" t="b">
        <f t="shared" si="1255"/>
        <v>1</v>
      </c>
      <c r="CG903" s="207"/>
      <c r="CJ903" s="40" t="b">
        <f t="shared" si="1298"/>
        <v>1</v>
      </c>
      <c r="CT903" s="271">
        <f t="shared" si="1299"/>
        <v>0</v>
      </c>
      <c r="CU903" s="25" t="b">
        <f t="shared" si="1300"/>
        <v>1</v>
      </c>
    </row>
    <row r="904" spans="1:99" s="15" customFormat="1" x14ac:dyDescent="0.25">
      <c r="A904" s="61"/>
      <c r="B904" s="52" t="s">
        <v>22</v>
      </c>
      <c r="C904" s="52"/>
      <c r="D904" s="24"/>
      <c r="E904" s="24"/>
      <c r="F904" s="24"/>
      <c r="G904" s="24"/>
      <c r="H904" s="24"/>
      <c r="I904" s="24"/>
      <c r="J904" s="79"/>
      <c r="K904" s="24"/>
      <c r="L904" s="81"/>
      <c r="M904" s="81"/>
      <c r="N904" s="81"/>
      <c r="O904" s="81"/>
      <c r="P904" s="81"/>
      <c r="Q904" s="384"/>
      <c r="R904" s="384"/>
      <c r="S904" s="601"/>
      <c r="T904" s="295" t="b">
        <f t="shared" si="1255"/>
        <v>1</v>
      </c>
      <c r="CG904" s="207"/>
      <c r="CJ904" s="40" t="b">
        <f t="shared" si="1298"/>
        <v>1</v>
      </c>
      <c r="CT904" s="271">
        <f t="shared" si="1299"/>
        <v>0</v>
      </c>
      <c r="CU904" s="25" t="b">
        <f t="shared" si="1300"/>
        <v>1</v>
      </c>
    </row>
    <row r="905" spans="1:99" s="15" customFormat="1" x14ac:dyDescent="0.25">
      <c r="A905" s="63"/>
      <c r="B905" s="62" t="s">
        <v>11</v>
      </c>
      <c r="C905" s="52"/>
      <c r="D905" s="24"/>
      <c r="E905" s="24"/>
      <c r="F905" s="24"/>
      <c r="G905" s="24"/>
      <c r="H905" s="24"/>
      <c r="I905" s="24"/>
      <c r="J905" s="79"/>
      <c r="K905" s="24"/>
      <c r="L905" s="81"/>
      <c r="M905" s="81"/>
      <c r="N905" s="81"/>
      <c r="O905" s="81"/>
      <c r="P905" s="81"/>
      <c r="Q905" s="364"/>
      <c r="R905" s="364"/>
      <c r="S905" s="602"/>
      <c r="T905" s="295" t="b">
        <f t="shared" si="1255"/>
        <v>1</v>
      </c>
      <c r="CG905" s="207"/>
      <c r="CJ905" s="40" t="b">
        <f t="shared" si="1298"/>
        <v>1</v>
      </c>
      <c r="CT905" s="271">
        <f t="shared" si="1299"/>
        <v>0</v>
      </c>
      <c r="CU905" s="25" t="b">
        <f t="shared" si="1300"/>
        <v>1</v>
      </c>
    </row>
    <row r="906" spans="1:99" ht="117.75" customHeight="1" x14ac:dyDescent="0.35">
      <c r="A906" s="208" t="s">
        <v>172</v>
      </c>
      <c r="B906" s="47" t="s">
        <v>364</v>
      </c>
      <c r="C906" s="47" t="s">
        <v>9</v>
      </c>
      <c r="D906" s="48" t="e">
        <f>D908+D909+D910+#REF!+D911</f>
        <v>#REF!</v>
      </c>
      <c r="E906" s="48" t="e">
        <f>E908+E909+E910+#REF!+E911</f>
        <v>#REF!</v>
      </c>
      <c r="F906" s="48" t="e">
        <f>F908+F909+F910+#REF!+F911</f>
        <v>#REF!</v>
      </c>
      <c r="G906" s="48"/>
      <c r="H906" s="48"/>
      <c r="I906" s="49"/>
      <c r="J906" s="78"/>
      <c r="K906" s="48"/>
      <c r="L906" s="80"/>
      <c r="M906" s="80"/>
      <c r="N906" s="80"/>
      <c r="O906" s="80"/>
      <c r="P906" s="80"/>
      <c r="Q906" s="383"/>
      <c r="R906" s="383"/>
      <c r="S906" s="600" t="s">
        <v>61</v>
      </c>
      <c r="T906" s="295" t="b">
        <f t="shared" si="1255"/>
        <v>1</v>
      </c>
      <c r="CJ906" s="40" t="b">
        <f t="shared" si="1298"/>
        <v>1</v>
      </c>
      <c r="CT906" s="271">
        <f t="shared" si="1299"/>
        <v>0</v>
      </c>
      <c r="CU906" s="25" t="b">
        <f t="shared" si="1300"/>
        <v>1</v>
      </c>
    </row>
    <row r="907" spans="1:99" x14ac:dyDescent="0.35">
      <c r="A907" s="61"/>
      <c r="B907" s="62" t="s">
        <v>10</v>
      </c>
      <c r="C907" s="52"/>
      <c r="D907" s="24"/>
      <c r="E907" s="24"/>
      <c r="F907" s="24"/>
      <c r="G907" s="284"/>
      <c r="H907" s="24"/>
      <c r="I907" s="24"/>
      <c r="J907" s="79"/>
      <c r="K907" s="24"/>
      <c r="L907" s="81"/>
      <c r="M907" s="81"/>
      <c r="N907" s="81"/>
      <c r="O907" s="81"/>
      <c r="P907" s="81"/>
      <c r="Q907" s="384"/>
      <c r="R907" s="384"/>
      <c r="S907" s="601"/>
      <c r="T907" s="295" t="b">
        <f t="shared" si="1255"/>
        <v>1</v>
      </c>
      <c r="CJ907" s="40" t="b">
        <f t="shared" si="1298"/>
        <v>1</v>
      </c>
      <c r="CT907" s="271">
        <f t="shared" si="1299"/>
        <v>0</v>
      </c>
      <c r="CU907" s="25" t="b">
        <f t="shared" si="1300"/>
        <v>1</v>
      </c>
    </row>
    <row r="908" spans="1:99" x14ac:dyDescent="0.35">
      <c r="A908" s="61"/>
      <c r="B908" s="62" t="s">
        <v>8</v>
      </c>
      <c r="C908" s="52"/>
      <c r="D908" s="24" t="e">
        <f>D1599+#REF!</f>
        <v>#REF!</v>
      </c>
      <c r="E908" s="24" t="e">
        <f>E1599+#REF!</f>
        <v>#REF!</v>
      </c>
      <c r="F908" s="24" t="e">
        <f>F1599+#REF!</f>
        <v>#REF!</v>
      </c>
      <c r="G908" s="24"/>
      <c r="H908" s="24"/>
      <c r="I908" s="24"/>
      <c r="J908" s="79"/>
      <c r="K908" s="24"/>
      <c r="L908" s="81"/>
      <c r="M908" s="81"/>
      <c r="N908" s="81"/>
      <c r="O908" s="81"/>
      <c r="P908" s="81"/>
      <c r="Q908" s="384"/>
      <c r="R908" s="384"/>
      <c r="S908" s="601"/>
      <c r="T908" s="295" t="b">
        <f t="shared" si="1255"/>
        <v>1</v>
      </c>
      <c r="CJ908" s="40" t="b">
        <f t="shared" si="1298"/>
        <v>1</v>
      </c>
      <c r="CT908" s="271">
        <f t="shared" si="1299"/>
        <v>0</v>
      </c>
      <c r="CU908" s="25" t="b">
        <f t="shared" si="1300"/>
        <v>1</v>
      </c>
    </row>
    <row r="909" spans="1:99" x14ac:dyDescent="0.35">
      <c r="A909" s="61"/>
      <c r="B909" s="62" t="s">
        <v>19</v>
      </c>
      <c r="C909" s="52"/>
      <c r="D909" s="24"/>
      <c r="E909" s="24"/>
      <c r="F909" s="24"/>
      <c r="G909" s="24"/>
      <c r="H909" s="24"/>
      <c r="I909" s="24"/>
      <c r="J909" s="79"/>
      <c r="K909" s="24"/>
      <c r="L909" s="81"/>
      <c r="M909" s="81"/>
      <c r="N909" s="81"/>
      <c r="O909" s="81"/>
      <c r="P909" s="81"/>
      <c r="Q909" s="384"/>
      <c r="R909" s="384"/>
      <c r="S909" s="601"/>
      <c r="T909" s="295" t="b">
        <f t="shared" si="1255"/>
        <v>1</v>
      </c>
      <c r="CJ909" s="40" t="b">
        <f t="shared" si="1298"/>
        <v>1</v>
      </c>
      <c r="CT909" s="271">
        <f t="shared" si="1299"/>
        <v>0</v>
      </c>
      <c r="CU909" s="25" t="b">
        <f t="shared" si="1300"/>
        <v>1</v>
      </c>
    </row>
    <row r="910" spans="1:99" x14ac:dyDescent="0.35">
      <c r="A910" s="61"/>
      <c r="B910" s="52" t="s">
        <v>22</v>
      </c>
      <c r="C910" s="52"/>
      <c r="D910" s="24"/>
      <c r="E910" s="24"/>
      <c r="F910" s="24"/>
      <c r="G910" s="24"/>
      <c r="H910" s="24"/>
      <c r="I910" s="24"/>
      <c r="J910" s="79"/>
      <c r="K910" s="24"/>
      <c r="L910" s="81"/>
      <c r="M910" s="81"/>
      <c r="N910" s="81"/>
      <c r="O910" s="81"/>
      <c r="P910" s="81"/>
      <c r="Q910" s="384"/>
      <c r="R910" s="384"/>
      <c r="S910" s="601"/>
      <c r="T910" s="295" t="b">
        <f t="shared" si="1255"/>
        <v>1</v>
      </c>
      <c r="CJ910" s="40" t="b">
        <f t="shared" si="1298"/>
        <v>1</v>
      </c>
      <c r="CT910" s="271">
        <f t="shared" si="1299"/>
        <v>0</v>
      </c>
      <c r="CU910" s="25" t="b">
        <f t="shared" si="1300"/>
        <v>1</v>
      </c>
    </row>
    <row r="911" spans="1:99" x14ac:dyDescent="0.35">
      <c r="A911" s="63"/>
      <c r="B911" s="62" t="s">
        <v>11</v>
      </c>
      <c r="C911" s="52"/>
      <c r="D911" s="24"/>
      <c r="E911" s="24"/>
      <c r="F911" s="24"/>
      <c r="G911" s="24"/>
      <c r="H911" s="24"/>
      <c r="I911" s="24"/>
      <c r="J911" s="79"/>
      <c r="K911" s="24"/>
      <c r="L911" s="81"/>
      <c r="M911" s="81"/>
      <c r="N911" s="81"/>
      <c r="O911" s="81"/>
      <c r="P911" s="81"/>
      <c r="Q911" s="364"/>
      <c r="R911" s="364"/>
      <c r="S911" s="602"/>
      <c r="T911" s="295" t="b">
        <f t="shared" si="1255"/>
        <v>1</v>
      </c>
      <c r="CJ911" s="40" t="b">
        <f t="shared" si="1298"/>
        <v>1</v>
      </c>
      <c r="CT911" s="271">
        <f t="shared" si="1299"/>
        <v>0</v>
      </c>
      <c r="CU911" s="25" t="b">
        <f t="shared" si="1300"/>
        <v>1</v>
      </c>
    </row>
    <row r="912" spans="1:99" ht="135" x14ac:dyDescent="0.35">
      <c r="A912" s="245" t="s">
        <v>173</v>
      </c>
      <c r="B912" s="47" t="s">
        <v>365</v>
      </c>
      <c r="C912" s="47" t="s">
        <v>9</v>
      </c>
      <c r="D912" s="48" t="e">
        <f>D914+D915+D916+#REF!+D917</f>
        <v>#REF!</v>
      </c>
      <c r="E912" s="48" t="e">
        <f>E914+E915+E916+#REF!+E917</f>
        <v>#REF!</v>
      </c>
      <c r="F912" s="48" t="e">
        <f>F914+F915+F916+#REF!+F917</f>
        <v>#REF!</v>
      </c>
      <c r="G912" s="48"/>
      <c r="H912" s="48"/>
      <c r="I912" s="49"/>
      <c r="J912" s="78"/>
      <c r="K912" s="48"/>
      <c r="L912" s="80"/>
      <c r="M912" s="80"/>
      <c r="N912" s="80"/>
      <c r="O912" s="80"/>
      <c r="P912" s="80"/>
      <c r="Q912" s="383"/>
      <c r="R912" s="383"/>
      <c r="S912" s="600" t="s">
        <v>61</v>
      </c>
      <c r="T912" s="295" t="b">
        <f t="shared" si="1255"/>
        <v>1</v>
      </c>
      <c r="CJ912" s="40" t="b">
        <f t="shared" si="1298"/>
        <v>1</v>
      </c>
      <c r="CT912" s="271">
        <f t="shared" si="1299"/>
        <v>0</v>
      </c>
      <c r="CU912" s="25" t="b">
        <f t="shared" si="1300"/>
        <v>1</v>
      </c>
    </row>
    <row r="913" spans="1:99" x14ac:dyDescent="0.35">
      <c r="A913" s="61"/>
      <c r="B913" s="62" t="s">
        <v>10</v>
      </c>
      <c r="C913" s="52"/>
      <c r="D913" s="24"/>
      <c r="E913" s="24"/>
      <c r="F913" s="24"/>
      <c r="G913" s="284"/>
      <c r="H913" s="24"/>
      <c r="I913" s="24"/>
      <c r="J913" s="79"/>
      <c r="K913" s="24"/>
      <c r="L913" s="81"/>
      <c r="M913" s="81"/>
      <c r="N913" s="81"/>
      <c r="O913" s="81"/>
      <c r="P913" s="81"/>
      <c r="Q913" s="384"/>
      <c r="R913" s="384"/>
      <c r="S913" s="601"/>
      <c r="T913" s="295" t="b">
        <f t="shared" si="1255"/>
        <v>1</v>
      </c>
      <c r="CJ913" s="40" t="b">
        <f t="shared" si="1298"/>
        <v>1</v>
      </c>
      <c r="CT913" s="271">
        <f t="shared" si="1299"/>
        <v>0</v>
      </c>
      <c r="CU913" s="25" t="b">
        <f t="shared" si="1300"/>
        <v>1</v>
      </c>
    </row>
    <row r="914" spans="1:99" x14ac:dyDescent="0.35">
      <c r="A914" s="61"/>
      <c r="B914" s="62" t="s">
        <v>8</v>
      </c>
      <c r="C914" s="52"/>
      <c r="D914" s="24" t="e">
        <f>D1605+#REF!</f>
        <v>#REF!</v>
      </c>
      <c r="E914" s="24" t="e">
        <f>E1605+#REF!</f>
        <v>#REF!</v>
      </c>
      <c r="F914" s="24" t="e">
        <f>F1605+#REF!</f>
        <v>#REF!</v>
      </c>
      <c r="G914" s="24"/>
      <c r="H914" s="24"/>
      <c r="I914" s="24"/>
      <c r="J914" s="79"/>
      <c r="K914" s="24"/>
      <c r="L914" s="81"/>
      <c r="M914" s="81"/>
      <c r="N914" s="81"/>
      <c r="O914" s="81"/>
      <c r="P914" s="81"/>
      <c r="Q914" s="384"/>
      <c r="R914" s="384"/>
      <c r="S914" s="601"/>
      <c r="T914" s="295" t="b">
        <f t="shared" si="1255"/>
        <v>1</v>
      </c>
      <c r="CJ914" s="40" t="b">
        <f t="shared" si="1298"/>
        <v>1</v>
      </c>
      <c r="CT914" s="271">
        <f t="shared" si="1299"/>
        <v>0</v>
      </c>
      <c r="CU914" s="25" t="b">
        <f t="shared" si="1300"/>
        <v>1</v>
      </c>
    </row>
    <row r="915" spans="1:99" x14ac:dyDescent="0.35">
      <c r="A915" s="61"/>
      <c r="B915" s="62" t="s">
        <v>19</v>
      </c>
      <c r="C915" s="52"/>
      <c r="D915" s="24"/>
      <c r="E915" s="24"/>
      <c r="F915" s="24"/>
      <c r="G915" s="24"/>
      <c r="H915" s="24"/>
      <c r="I915" s="24"/>
      <c r="J915" s="79"/>
      <c r="K915" s="24"/>
      <c r="L915" s="81"/>
      <c r="M915" s="81"/>
      <c r="N915" s="81"/>
      <c r="O915" s="81"/>
      <c r="P915" s="81"/>
      <c r="Q915" s="384"/>
      <c r="R915" s="384"/>
      <c r="S915" s="601"/>
      <c r="T915" s="295" t="b">
        <f t="shared" si="1255"/>
        <v>1</v>
      </c>
      <c r="CJ915" s="40" t="b">
        <f t="shared" si="1298"/>
        <v>1</v>
      </c>
      <c r="CT915" s="271">
        <f t="shared" si="1299"/>
        <v>0</v>
      </c>
      <c r="CU915" s="25" t="b">
        <f t="shared" si="1300"/>
        <v>1</v>
      </c>
    </row>
    <row r="916" spans="1:99" x14ac:dyDescent="0.35">
      <c r="A916" s="61"/>
      <c r="B916" s="52" t="s">
        <v>22</v>
      </c>
      <c r="C916" s="52"/>
      <c r="D916" s="24"/>
      <c r="E916" s="24"/>
      <c r="F916" s="24"/>
      <c r="G916" s="24"/>
      <c r="H916" s="24"/>
      <c r="I916" s="24"/>
      <c r="J916" s="79"/>
      <c r="K916" s="24"/>
      <c r="L916" s="81"/>
      <c r="M916" s="81"/>
      <c r="N916" s="81"/>
      <c r="O916" s="81"/>
      <c r="P916" s="81"/>
      <c r="Q916" s="384"/>
      <c r="R916" s="384"/>
      <c r="S916" s="601"/>
      <c r="T916" s="295" t="b">
        <f t="shared" si="1255"/>
        <v>1</v>
      </c>
      <c r="CJ916" s="40" t="b">
        <f t="shared" si="1298"/>
        <v>1</v>
      </c>
      <c r="CT916" s="271">
        <f t="shared" si="1299"/>
        <v>0</v>
      </c>
      <c r="CU916" s="25" t="b">
        <f t="shared" si="1300"/>
        <v>1</v>
      </c>
    </row>
    <row r="917" spans="1:99" x14ac:dyDescent="0.35">
      <c r="A917" s="63"/>
      <c r="B917" s="62" t="s">
        <v>11</v>
      </c>
      <c r="C917" s="52"/>
      <c r="D917" s="24"/>
      <c r="E917" s="24"/>
      <c r="F917" s="24"/>
      <c r="G917" s="24"/>
      <c r="H917" s="24"/>
      <c r="I917" s="24"/>
      <c r="J917" s="79"/>
      <c r="K917" s="24"/>
      <c r="L917" s="81"/>
      <c r="M917" s="81"/>
      <c r="N917" s="81"/>
      <c r="O917" s="81"/>
      <c r="P917" s="81"/>
      <c r="Q917" s="364"/>
      <c r="R917" s="364"/>
      <c r="S917" s="602"/>
      <c r="T917" s="295" t="b">
        <f t="shared" si="1255"/>
        <v>1</v>
      </c>
      <c r="CJ917" s="40" t="b">
        <f t="shared" si="1298"/>
        <v>1</v>
      </c>
      <c r="CT917" s="271">
        <f t="shared" si="1299"/>
        <v>0</v>
      </c>
      <c r="CU917" s="25" t="b">
        <f t="shared" si="1300"/>
        <v>1</v>
      </c>
    </row>
    <row r="1125" spans="1:18" s="35" customFormat="1" x14ac:dyDescent="0.35">
      <c r="A1125" s="21"/>
      <c r="B1125" s="5"/>
      <c r="C1125" s="5"/>
      <c r="D1125" s="5"/>
      <c r="E1125" s="5"/>
      <c r="F1125" s="5"/>
      <c r="G1125" s="22"/>
      <c r="H1125" s="22"/>
      <c r="I1125" s="31"/>
      <c r="J1125" s="23"/>
      <c r="K1125" s="22"/>
      <c r="L1125" s="23"/>
      <c r="M1125" s="23"/>
      <c r="N1125" s="168"/>
      <c r="O1125" s="168"/>
      <c r="P1125" s="368"/>
      <c r="Q1125" s="368"/>
      <c r="R1125" s="368"/>
    </row>
    <row r="1126" spans="1:18" s="35" customFormat="1" x14ac:dyDescent="0.35">
      <c r="A1126" s="21"/>
      <c r="B1126" s="5"/>
      <c r="C1126" s="5"/>
      <c r="D1126" s="5"/>
      <c r="E1126" s="5"/>
      <c r="F1126" s="5"/>
      <c r="G1126" s="22"/>
      <c r="H1126" s="22"/>
      <c r="I1126" s="31"/>
      <c r="J1126" s="23"/>
      <c r="K1126" s="22"/>
      <c r="L1126" s="23"/>
      <c r="M1126" s="23"/>
      <c r="N1126" s="168"/>
      <c r="O1126" s="168"/>
      <c r="P1126" s="368"/>
      <c r="Q1126" s="368"/>
      <c r="R1126" s="368"/>
    </row>
    <row r="1127" spans="1:18" s="35" customFormat="1" x14ac:dyDescent="0.35">
      <c r="A1127" s="21"/>
      <c r="B1127" s="5"/>
      <c r="C1127" s="5"/>
      <c r="D1127" s="5"/>
      <c r="E1127" s="5"/>
      <c r="F1127" s="5"/>
      <c r="G1127" s="22"/>
      <c r="H1127" s="22"/>
      <c r="I1127" s="31"/>
      <c r="J1127" s="23"/>
      <c r="K1127" s="22"/>
      <c r="L1127" s="23"/>
      <c r="M1127" s="23"/>
      <c r="N1127" s="168"/>
      <c r="O1127" s="168"/>
      <c r="P1127" s="368"/>
      <c r="Q1127" s="368"/>
      <c r="R1127" s="368"/>
    </row>
    <row r="1137" spans="1:13" x14ac:dyDescent="0.35">
      <c r="A1137" s="166"/>
      <c r="B1137" s="35"/>
      <c r="C1137" s="35"/>
      <c r="D1137" s="35"/>
      <c r="E1137" s="35"/>
      <c r="F1137" s="35"/>
      <c r="G1137" s="163"/>
      <c r="H1137" s="163"/>
      <c r="I1137" s="167"/>
      <c r="J1137" s="168"/>
      <c r="K1137" s="163"/>
      <c r="L1137" s="168"/>
      <c r="M1137" s="168"/>
    </row>
    <row r="1138" spans="1:13" x14ac:dyDescent="0.35">
      <c r="A1138" s="166"/>
      <c r="B1138" s="35"/>
      <c r="C1138" s="35"/>
      <c r="D1138" s="35"/>
      <c r="E1138" s="35"/>
      <c r="F1138" s="35"/>
      <c r="G1138" s="163"/>
      <c r="H1138" s="163"/>
      <c r="I1138" s="167"/>
      <c r="J1138" s="168"/>
      <c r="K1138" s="163"/>
      <c r="L1138" s="168"/>
      <c r="M1138" s="168"/>
    </row>
    <row r="1139" spans="1:13" x14ac:dyDescent="0.35">
      <c r="A1139" s="166"/>
      <c r="B1139" s="35"/>
      <c r="C1139" s="35"/>
      <c r="D1139" s="35"/>
      <c r="E1139" s="35"/>
      <c r="F1139" s="35"/>
      <c r="G1139" s="163"/>
      <c r="H1139" s="163"/>
      <c r="I1139" s="167"/>
      <c r="J1139" s="168"/>
      <c r="K1139" s="163"/>
      <c r="L1139" s="168"/>
      <c r="M1139" s="168"/>
    </row>
  </sheetData>
  <autoFilter ref="A9:T1124"/>
  <customSheetViews>
    <customSheetView guid="{A6B98527-7CBF-4E4D-BDEA-9334A3EB779F}" scale="48" showPageBreaks="1" outlineSymbols="0" zeroValues="0" fitToPage="1" printArea="1" showAutoFilter="1" hiddenColumns="1" view="pageBreakPreview" topLeftCell="A4">
      <pane xSplit="2" ySplit="7" topLeftCell="C871" activePane="bottomRight" state="frozen"/>
      <selection pane="bottomRight" activeCell="B882" sqref="B882"/>
      <pageMargins left="0" right="0" top="0.9055118110236221" bottom="0.47" header="0" footer="0"/>
      <printOptions horizontalCentered="1"/>
      <pageSetup paperSize="8" scale="42" fitToHeight="0" orientation="landscape" r:id="rId1"/>
      <autoFilter ref="A9:T1124"/>
    </customSheetView>
    <customSheetView guid="{D7BC8E82-4392-4806-9DAE-D94253790B9C}" scale="48" showPageBreaks="1" outlineSymbols="0" zeroValues="0" fitToPage="1" printArea="1" showAutoFilter="1" hiddenColumns="1" view="pageBreakPreview" topLeftCell="A4">
      <pane xSplit="2" ySplit="7" topLeftCell="L140" activePane="bottomRight" state="frozen"/>
      <selection pane="bottomRight" activeCell="S143" sqref="S143:S148"/>
      <rowBreaks count="1" manualBreakCount="1">
        <brk id="70" max="85" man="1"/>
      </rowBreaks>
      <pageMargins left="0" right="0" top="0.9055118110236221" bottom="0.47" header="0" footer="0"/>
      <printOptions horizontalCentered="1"/>
      <pageSetup paperSize="8" scale="42" fitToHeight="0" orientation="landscape" r:id="rId2"/>
      <autoFilter ref="A9:T1124"/>
    </customSheetView>
    <customSheetView guid="{F2110B0B-AAE7-42F0-B553-C360E9249AD4}" scale="50" showPageBreaks="1" outlineSymbols="0" zeroValues="0" fitToPage="1" printArea="1" showAutoFilter="1" hiddenColumns="1" view="pageBreakPreview" topLeftCell="A4">
      <pane xSplit="2" ySplit="7" topLeftCell="C626" activePane="bottomRight" state="frozen"/>
      <selection pane="bottomRight" activeCell="G630" sqref="G630"/>
      <pageMargins left="0" right="0" top="0.9055118110236221" bottom="0.47" header="0" footer="0"/>
      <printOptions horizontalCentered="1"/>
      <pageSetup paperSize="8" scale="42" fitToHeight="0" orientation="landscape" r:id="rId3"/>
      <autoFilter ref="A9:T1048"/>
    </customSheetView>
    <customSheetView guid="{2F7AC811-CA37-46E3-866E-6E10DF43054A}" scale="46" showPageBreaks="1" outlineSymbols="0" zeroValues="0" fitToPage="1" showAutoFilter="1" view="pageBreakPreview" topLeftCell="A4">
      <pane xSplit="2" ySplit="7" topLeftCell="N359" activePane="bottomRight" state="frozen"/>
      <selection pane="bottomRight" activeCell="R364" sqref="R364"/>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13" fitToHeight="0" orientation="landscape" r:id="rId4"/>
      <autoFilter ref="A9:T1060"/>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5"/>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6"/>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7"/>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8"/>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9"/>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0"/>
      <autoFilter ref="B1:T1"/>
    </customSheetView>
    <customSheetView guid="{CB1A56DC-A135-41E6-8A02-AE4E518C879F}" scale="50" showPageBreaks="1" fitToPage="1" printArea="1" hiddenRows="1" hiddenColumns="1" view="pageBreakPreview" topLeftCell="A4">
      <pane xSplit="2" ySplit="7" topLeftCell="O879" activePane="bottomRight" state="frozen"/>
      <selection pane="bottomRight" activeCell="U873" sqref="U873:U88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38" fitToHeight="0" orientation="landscape" r:id="rId11"/>
    </customSheetView>
    <customSheetView guid="{D20DFCFE-63F9-4265-B37B-4F36C46DF159}" scale="40" showPageBreaks="1" outlineSymbols="0" zeroValues="0" fitToPage="1" showAutoFilter="1" hiddenColumns="1" view="pageBreakPreview" topLeftCell="A4">
      <pane xSplit="2" ySplit="7" topLeftCell="J359" activePane="bottomRight" state="frozen"/>
      <selection pane="bottomRight" activeCell="S367" sqref="S367"/>
      <rowBreaks count="40" manualBreakCount="40">
        <brk id="97" max="15" man="1"/>
        <brk id="129" max="15" man="1"/>
        <brk id="159" max="15" man="1"/>
        <brk id="209" max="15" man="1"/>
        <brk id="277" max="15" man="1"/>
        <brk id="328" max="15" man="1"/>
        <brk id="370" max="15" man="1"/>
        <brk id="405" max="15" man="1"/>
        <brk id="457" max="16383" man="1"/>
        <brk id="515" max="15" man="1"/>
        <brk id="596" max="15" man="1"/>
        <brk id="654" max="15" man="1"/>
        <brk id="721" max="15" man="1"/>
        <brk id="958" max="15" man="1"/>
        <brk id="1008" max="15" man="1"/>
        <brk id="1065" max="15" man="1"/>
        <brk id="1136" max="14" man="1"/>
        <brk id="1191" max="14" man="1"/>
        <brk id="1206" max="10" man="1"/>
        <brk id="1242" max="10" man="1"/>
        <brk id="1282" max="10" man="1"/>
        <brk id="1321" max="10" man="1"/>
        <brk id="1359" max="10" man="1"/>
        <brk id="1395" max="10" man="1"/>
        <brk id="1432" max="10" man="1"/>
        <brk id="1470" max="10" man="1"/>
        <brk id="1505" max="10" man="1"/>
        <brk id="1541" max="10" man="1"/>
        <brk id="1581" max="10" man="1"/>
        <brk id="1620" max="10" man="1"/>
        <brk id="1659" max="10" man="1"/>
        <brk id="1699" max="10" man="1"/>
        <brk id="1737" max="10" man="1"/>
        <brk id="1772" max="10" man="1"/>
        <brk id="1802" max="10" man="1"/>
        <brk id="1839" max="10" man="1"/>
        <brk id="1876" max="10" man="1"/>
        <brk id="1911" max="10" man="1"/>
        <brk id="1953" max="10" man="1"/>
        <brk id="2007" max="10" man="1"/>
      </rowBreaks>
      <pageMargins left="0" right="0" top="0.9055118110236221" bottom="0" header="0" footer="0"/>
      <printOptions horizontalCentered="1"/>
      <pageSetup paperSize="8" scale="14" fitToHeight="0" orientation="landscape" r:id="rId12"/>
      <autoFilter ref="A9:T1124"/>
    </customSheetView>
  </customSheetViews>
  <mergeCells count="303">
    <mergeCell ref="S830:S835"/>
    <mergeCell ref="S836:S841"/>
    <mergeCell ref="S842:S847"/>
    <mergeCell ref="BL500:BL505"/>
    <mergeCell ref="BM500:BM505"/>
    <mergeCell ref="BN500:BN505"/>
    <mergeCell ref="BO500:BO505"/>
    <mergeCell ref="BP500:BP505"/>
    <mergeCell ref="BQ500:BQ505"/>
    <mergeCell ref="BH500:BH505"/>
    <mergeCell ref="BI500:BI505"/>
    <mergeCell ref="BJ500:BJ505"/>
    <mergeCell ref="BK500:BK505"/>
    <mergeCell ref="AT500:AT505"/>
    <mergeCell ref="AU500:AU505"/>
    <mergeCell ref="AV500:AV505"/>
    <mergeCell ref="AW500:AW505"/>
    <mergeCell ref="AX500:AX505"/>
    <mergeCell ref="AY500:AY505"/>
    <mergeCell ref="AZ500:AZ505"/>
    <mergeCell ref="BA500:BA505"/>
    <mergeCell ref="BB500:BB505"/>
    <mergeCell ref="BC500:BC505"/>
    <mergeCell ref="AO500:AO505"/>
    <mergeCell ref="BR500:BR505"/>
    <mergeCell ref="BS500:BS505"/>
    <mergeCell ref="BT500:BT505"/>
    <mergeCell ref="CD500:CD505"/>
    <mergeCell ref="CE500:CE505"/>
    <mergeCell ref="CF500:CF505"/>
    <mergeCell ref="CG500:CG505"/>
    <mergeCell ref="BU500:BU505"/>
    <mergeCell ref="BV500:BV505"/>
    <mergeCell ref="BW500:BW505"/>
    <mergeCell ref="BX500:BX505"/>
    <mergeCell ref="BY500:BY505"/>
    <mergeCell ref="BZ500:BZ505"/>
    <mergeCell ref="CA500:CA505"/>
    <mergeCell ref="CB500:CB505"/>
    <mergeCell ref="CC500:CC505"/>
    <mergeCell ref="AP500:AP505"/>
    <mergeCell ref="AQ500:AQ505"/>
    <mergeCell ref="AR500:AR505"/>
    <mergeCell ref="AS500:AS505"/>
    <mergeCell ref="BD500:BD505"/>
    <mergeCell ref="BE500:BE505"/>
    <mergeCell ref="BF500:BF505"/>
    <mergeCell ref="BG500:BG505"/>
    <mergeCell ref="S71:S76"/>
    <mergeCell ref="S143:S148"/>
    <mergeCell ref="S261:S266"/>
    <mergeCell ref="S191:S196"/>
    <mergeCell ref="S267:S272"/>
    <mergeCell ref="S255:S260"/>
    <mergeCell ref="S173:S178"/>
    <mergeCell ref="S197:S202"/>
    <mergeCell ref="S225:S230"/>
    <mergeCell ref="S482:S487"/>
    <mergeCell ref="S249:S254"/>
    <mergeCell ref="S285:S290"/>
    <mergeCell ref="S273:S278"/>
    <mergeCell ref="S119:S124"/>
    <mergeCell ref="S161:S166"/>
    <mergeCell ref="S464:S469"/>
    <mergeCell ref="S734:S739"/>
    <mergeCell ref="S614:S619"/>
    <mergeCell ref="S620:S625"/>
    <mergeCell ref="S740:S745"/>
    <mergeCell ref="S674:S679"/>
    <mergeCell ref="S722:S727"/>
    <mergeCell ref="S704:S709"/>
    <mergeCell ref="BR506:BR511"/>
    <mergeCell ref="BS506:BS511"/>
    <mergeCell ref="AZ506:AZ511"/>
    <mergeCell ref="BA506:BA511"/>
    <mergeCell ref="BK506:BK511"/>
    <mergeCell ref="BL506:BL511"/>
    <mergeCell ref="BM506:BM511"/>
    <mergeCell ref="BN506:BN511"/>
    <mergeCell ref="BO506:BO511"/>
    <mergeCell ref="BP506:BP511"/>
    <mergeCell ref="BQ506:BQ511"/>
    <mergeCell ref="S530:S535"/>
    <mergeCell ref="S243:S248"/>
    <mergeCell ref="S179:S184"/>
    <mergeCell ref="S219:S224"/>
    <mergeCell ref="S710:S715"/>
    <mergeCell ref="S167:S168"/>
    <mergeCell ref="S169:S170"/>
    <mergeCell ref="S506:S511"/>
    <mergeCell ref="S578:S583"/>
    <mergeCell ref="S888:S893"/>
    <mergeCell ref="S386:S391"/>
    <mergeCell ref="S698:S703"/>
    <mergeCell ref="S632:S637"/>
    <mergeCell ref="S422:S427"/>
    <mergeCell ref="S656:S661"/>
    <mergeCell ref="S662:S666"/>
    <mergeCell ref="S858:S863"/>
    <mergeCell ref="S870:S875"/>
    <mergeCell ref="S746:S751"/>
    <mergeCell ref="S882:S887"/>
    <mergeCell ref="S752:S757"/>
    <mergeCell ref="S758:S763"/>
    <mergeCell ref="S764:S769"/>
    <mergeCell ref="S770:S775"/>
    <mergeCell ref="S776:S781"/>
    <mergeCell ref="S782:S787"/>
    <mergeCell ref="S788:S793"/>
    <mergeCell ref="S794:S799"/>
    <mergeCell ref="S800:S805"/>
    <mergeCell ref="S806:S811"/>
    <mergeCell ref="S812:S817"/>
    <mergeCell ref="S818:S823"/>
    <mergeCell ref="S824:S829"/>
    <mergeCell ref="A5:S5"/>
    <mergeCell ref="K8:M8"/>
    <mergeCell ref="S53:S58"/>
    <mergeCell ref="S59:S64"/>
    <mergeCell ref="B11:B16"/>
    <mergeCell ref="A11:A16"/>
    <mergeCell ref="A7:A9"/>
    <mergeCell ref="S17:S22"/>
    <mergeCell ref="I8:J8"/>
    <mergeCell ref="D7:D9"/>
    <mergeCell ref="H8:H9"/>
    <mergeCell ref="G7:H7"/>
    <mergeCell ref="F7:F9"/>
    <mergeCell ref="G8:G9"/>
    <mergeCell ref="C7:C9"/>
    <mergeCell ref="B7:B9"/>
    <mergeCell ref="S47:S52"/>
    <mergeCell ref="N7:N9"/>
    <mergeCell ref="O7:O9"/>
    <mergeCell ref="P7:P9"/>
    <mergeCell ref="A143:A148"/>
    <mergeCell ref="A207:A209"/>
    <mergeCell ref="S452:S457"/>
    <mergeCell ref="I7:M7"/>
    <mergeCell ref="S41:S46"/>
    <mergeCell ref="S23:S25"/>
    <mergeCell ref="S26:S28"/>
    <mergeCell ref="S36:S40"/>
    <mergeCell ref="S7:S9"/>
    <mergeCell ref="S29:S34"/>
    <mergeCell ref="E7:E9"/>
    <mergeCell ref="S89:S94"/>
    <mergeCell ref="S101:S106"/>
    <mergeCell ref="S107:S112"/>
    <mergeCell ref="S279:S284"/>
    <mergeCell ref="S171:S172"/>
    <mergeCell ref="A279:A284"/>
    <mergeCell ref="S125:S130"/>
    <mergeCell ref="S131:S136"/>
    <mergeCell ref="S95:S100"/>
    <mergeCell ref="S77:S82"/>
    <mergeCell ref="S65:S70"/>
    <mergeCell ref="S83:S88"/>
    <mergeCell ref="S365:S366"/>
    <mergeCell ref="A608:A613"/>
    <mergeCell ref="S446:S451"/>
    <mergeCell ref="S458:S463"/>
    <mergeCell ref="S560:S565"/>
    <mergeCell ref="S566:S571"/>
    <mergeCell ref="S596:S601"/>
    <mergeCell ref="S291:S295"/>
    <mergeCell ref="S296:S301"/>
    <mergeCell ref="S302:S307"/>
    <mergeCell ref="S308:S313"/>
    <mergeCell ref="S320:S325"/>
    <mergeCell ref="S332:S337"/>
    <mergeCell ref="S404:S409"/>
    <mergeCell ref="S368:S373"/>
    <mergeCell ref="A362:A364"/>
    <mergeCell ref="S338:S343"/>
    <mergeCell ref="S398:S403"/>
    <mergeCell ref="S392:S397"/>
    <mergeCell ref="S512:S517"/>
    <mergeCell ref="S410:S415"/>
    <mergeCell ref="S416:S421"/>
    <mergeCell ref="S363:S364"/>
    <mergeCell ref="S518:S523"/>
    <mergeCell ref="S524:S529"/>
    <mergeCell ref="AO506:AO511"/>
    <mergeCell ref="AP506:AP511"/>
    <mergeCell ref="AQ506:AQ511"/>
    <mergeCell ref="T500:T505"/>
    <mergeCell ref="U500:U505"/>
    <mergeCell ref="V500:V505"/>
    <mergeCell ref="W500:W505"/>
    <mergeCell ref="X500:X505"/>
    <mergeCell ref="Y500:Y505"/>
    <mergeCell ref="Z500:Z505"/>
    <mergeCell ref="AA500:AA505"/>
    <mergeCell ref="AB500:AB505"/>
    <mergeCell ref="AC500:AC505"/>
    <mergeCell ref="AD500:AD505"/>
    <mergeCell ref="AE500:AE505"/>
    <mergeCell ref="AF500:AF505"/>
    <mergeCell ref="AG500:AG505"/>
    <mergeCell ref="AH500:AH505"/>
    <mergeCell ref="AI500:AI505"/>
    <mergeCell ref="AJ500:AJ505"/>
    <mergeCell ref="AK500:AK505"/>
    <mergeCell ref="AL500:AL505"/>
    <mergeCell ref="AM500:AM505"/>
    <mergeCell ref="AN500:AN505"/>
    <mergeCell ref="A740:A745"/>
    <mergeCell ref="A434:A439"/>
    <mergeCell ref="CH734:CH739"/>
    <mergeCell ref="X506:X511"/>
    <mergeCell ref="Y506:Y511"/>
    <mergeCell ref="Z506:Z511"/>
    <mergeCell ref="AA506:AA511"/>
    <mergeCell ref="AB506:AB511"/>
    <mergeCell ref="AC506:AC511"/>
    <mergeCell ref="AD506:AD511"/>
    <mergeCell ref="AE506:AE511"/>
    <mergeCell ref="AF506:AF511"/>
    <mergeCell ref="S434:S439"/>
    <mergeCell ref="S644:S649"/>
    <mergeCell ref="AR506:AR511"/>
    <mergeCell ref="AS506:AS511"/>
    <mergeCell ref="AH506:AH511"/>
    <mergeCell ref="AI506:AI511"/>
    <mergeCell ref="AJ506:AJ511"/>
    <mergeCell ref="AK506:AK511"/>
    <mergeCell ref="AL506:AL511"/>
    <mergeCell ref="AT506:AT511"/>
    <mergeCell ref="AU506:AU511"/>
    <mergeCell ref="S488:S493"/>
    <mergeCell ref="S900:S905"/>
    <mergeCell ref="S906:S911"/>
    <mergeCell ref="S912:S917"/>
    <mergeCell ref="S864:S869"/>
    <mergeCell ref="S876:S881"/>
    <mergeCell ref="S638:S643"/>
    <mergeCell ref="S113:S118"/>
    <mergeCell ref="S608:S613"/>
    <mergeCell ref="S852:S857"/>
    <mergeCell ref="S626:S631"/>
    <mergeCell ref="S692:S697"/>
    <mergeCell ref="S680:S685"/>
    <mergeCell ref="S207:S209"/>
    <mergeCell ref="S210:S212"/>
    <mergeCell ref="S650:S655"/>
    <mergeCell ref="S668:S672"/>
    <mergeCell ref="S548:S553"/>
    <mergeCell ref="S590:S595"/>
    <mergeCell ref="S572:S577"/>
    <mergeCell ref="S686:S691"/>
    <mergeCell ref="S894:S899"/>
    <mergeCell ref="S494:S499"/>
    <mergeCell ref="S500:S505"/>
    <mergeCell ref="S344:S349"/>
    <mergeCell ref="CM7:CM9"/>
    <mergeCell ref="S155:S160"/>
    <mergeCell ref="S237:S242"/>
    <mergeCell ref="S380:S385"/>
    <mergeCell ref="S428:S433"/>
    <mergeCell ref="S137:S142"/>
    <mergeCell ref="CD506:CD511"/>
    <mergeCell ref="CE506:CE511"/>
    <mergeCell ref="CF506:CF511"/>
    <mergeCell ref="CG506:CG511"/>
    <mergeCell ref="BB506:BB511"/>
    <mergeCell ref="BC506:BC511"/>
    <mergeCell ref="BD506:BD511"/>
    <mergeCell ref="BE506:BE511"/>
    <mergeCell ref="BF506:BF511"/>
    <mergeCell ref="BG506:BG511"/>
    <mergeCell ref="CJ7:CJ9"/>
    <mergeCell ref="CK7:CK9"/>
    <mergeCell ref="CL7:CL9"/>
    <mergeCell ref="BU506:BU511"/>
    <mergeCell ref="BV506:BV511"/>
    <mergeCell ref="BW506:BW511"/>
    <mergeCell ref="BX506:BX511"/>
    <mergeCell ref="BY506:BY511"/>
    <mergeCell ref="CG324:CG325"/>
    <mergeCell ref="S374:S379"/>
    <mergeCell ref="S326:S331"/>
    <mergeCell ref="S602:S607"/>
    <mergeCell ref="BT506:BT511"/>
    <mergeCell ref="AW506:AW511"/>
    <mergeCell ref="AX506:AX511"/>
    <mergeCell ref="AY506:AY511"/>
    <mergeCell ref="AG506:AG511"/>
    <mergeCell ref="BZ506:BZ511"/>
    <mergeCell ref="CA506:CA511"/>
    <mergeCell ref="CB506:CB511"/>
    <mergeCell ref="CC506:CC511"/>
    <mergeCell ref="W506:W511"/>
    <mergeCell ref="S476:S481"/>
    <mergeCell ref="T506:T511"/>
    <mergeCell ref="U506:U511"/>
    <mergeCell ref="V506:V511"/>
    <mergeCell ref="AV506:AV511"/>
    <mergeCell ref="BH506:BH511"/>
    <mergeCell ref="BI506:BI511"/>
    <mergeCell ref="BJ506:BJ511"/>
    <mergeCell ref="AM506:AM511"/>
    <mergeCell ref="AN506:AN511"/>
  </mergeCells>
  <phoneticPr fontId="4" type="noConversion"/>
  <printOptions horizontalCentered="1"/>
  <pageMargins left="0" right="0" top="0.9055118110236221" bottom="0.47" header="0" footer="0"/>
  <pageSetup paperSize="8" scale="42"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zoomScale="57" zoomScaleNormal="57" workbookViewId="0">
      <selection activeCell="B28" sqref="B28"/>
    </sheetView>
  </sheetViews>
  <sheetFormatPr defaultRowHeight="15.75" x14ac:dyDescent="0.25"/>
  <cols>
    <col min="1" max="1" width="4" customWidth="1"/>
    <col min="2" max="2" width="82.625" style="34" customWidth="1"/>
    <col min="3" max="3" width="21" style="246"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670" t="s">
        <v>369</v>
      </c>
      <c r="B1" s="670"/>
      <c r="C1" s="670"/>
      <c r="D1" s="670"/>
      <c r="E1" s="670"/>
      <c r="F1" s="670"/>
      <c r="G1" s="670"/>
      <c r="H1" s="670"/>
      <c r="I1" s="670"/>
      <c r="J1" s="670"/>
    </row>
    <row r="2" spans="1:14" x14ac:dyDescent="0.25">
      <c r="J2" s="104" t="s">
        <v>105</v>
      </c>
    </row>
    <row r="3" spans="1:14" ht="72" customHeight="1" x14ac:dyDescent="0.25">
      <c r="A3" s="33" t="s">
        <v>6</v>
      </c>
      <c r="B3" s="33" t="s">
        <v>50</v>
      </c>
      <c r="C3" s="247" t="s">
        <v>101</v>
      </c>
      <c r="D3" s="33" t="s">
        <v>60</v>
      </c>
      <c r="E3" s="98" t="s">
        <v>204</v>
      </c>
      <c r="F3" s="99" t="s">
        <v>205</v>
      </c>
      <c r="G3" s="100" t="s">
        <v>114</v>
      </c>
      <c r="H3" s="99" t="s">
        <v>102</v>
      </c>
      <c r="I3" s="99" t="s">
        <v>103</v>
      </c>
      <c r="J3" s="101" t="s">
        <v>5</v>
      </c>
    </row>
    <row r="4" spans="1:14" s="110" customFormat="1" ht="48" customHeight="1" x14ac:dyDescent="0.3">
      <c r="A4" s="105">
        <v>1</v>
      </c>
      <c r="B4" s="106" t="s">
        <v>317</v>
      </c>
      <c r="C4" s="183" t="s">
        <v>57</v>
      </c>
      <c r="D4" s="463" t="s">
        <v>72</v>
      </c>
      <c r="E4" s="108">
        <f>'на 01.03.2016'!G17</f>
        <v>0</v>
      </c>
      <c r="F4" s="108">
        <f>'на 01.03.2016'!H17</f>
        <v>162038.70000000001</v>
      </c>
      <c r="G4" s="108">
        <f>'на 01.03.2016'!I17</f>
        <v>0</v>
      </c>
      <c r="H4" s="108">
        <f>'на 01.03.2016'!K17</f>
        <v>0</v>
      </c>
      <c r="I4" s="108">
        <f>G4-H4</f>
        <v>0</v>
      </c>
      <c r="J4" s="443">
        <f>H4/F4</f>
        <v>0</v>
      </c>
      <c r="K4" s="221" t="b">
        <f>E4='на 01.03.2016'!G17</f>
        <v>1</v>
      </c>
      <c r="L4" s="221" t="b">
        <f>F4='на 01.03.2016'!H17</f>
        <v>1</v>
      </c>
      <c r="M4" s="221" t="b">
        <f>G4='на 01.03.2016'!I17</f>
        <v>1</v>
      </c>
      <c r="N4" s="221" t="b">
        <f>H4='на 01.03.2016'!K17</f>
        <v>1</v>
      </c>
    </row>
    <row r="5" spans="1:14" s="110" customFormat="1" ht="45.75" customHeight="1" x14ac:dyDescent="0.3">
      <c r="A5" s="105">
        <v>2</v>
      </c>
      <c r="B5" s="106" t="s">
        <v>318</v>
      </c>
      <c r="C5" s="183" t="s">
        <v>56</v>
      </c>
      <c r="D5" s="111" t="s">
        <v>72</v>
      </c>
      <c r="E5" s="108">
        <f>'на 01.03.2016'!G35</f>
        <v>8362444.0300000003</v>
      </c>
      <c r="F5" s="108">
        <f>'на 01.03.2016'!H35</f>
        <v>8362444.0300000003</v>
      </c>
      <c r="G5" s="108">
        <f>'на 01.03.2016'!I35</f>
        <v>787721.36</v>
      </c>
      <c r="H5" s="108">
        <f>'на 01.03.2016'!K35</f>
        <v>729269.16</v>
      </c>
      <c r="I5" s="108">
        <f>G5-H5</f>
        <v>58452.2</v>
      </c>
      <c r="J5" s="109">
        <f>H5/F5</f>
        <v>0.09</v>
      </c>
      <c r="K5" s="221" t="b">
        <f>E5='на 01.03.2016'!G35</f>
        <v>1</v>
      </c>
      <c r="L5" s="221" t="b">
        <f>F5='на 01.03.2016'!H35</f>
        <v>1</v>
      </c>
      <c r="M5" s="221" t="b">
        <f>G5='на 01.03.2016'!I35</f>
        <v>1</v>
      </c>
      <c r="N5" s="221" t="b">
        <f>H5='на 01.03.2016'!K35</f>
        <v>1</v>
      </c>
    </row>
    <row r="6" spans="1:14" s="110" customFormat="1" ht="45.75" customHeight="1" x14ac:dyDescent="0.3">
      <c r="A6" s="105">
        <v>3</v>
      </c>
      <c r="B6" s="106" t="s">
        <v>319</v>
      </c>
      <c r="C6" s="183" t="s">
        <v>57</v>
      </c>
      <c r="D6" s="111" t="s">
        <v>72</v>
      </c>
      <c r="E6" s="108">
        <f>'на 01.03.2016'!G143</f>
        <v>349078.47</v>
      </c>
      <c r="F6" s="108">
        <f>'на 01.03.2016'!H143</f>
        <v>349078.47</v>
      </c>
      <c r="G6" s="108">
        <f>'на 01.03.2016'!I143</f>
        <v>27674.7</v>
      </c>
      <c r="H6" s="108">
        <f>'на 01.03.2016'!K143</f>
        <v>19883.400000000001</v>
      </c>
      <c r="I6" s="108">
        <f>G6-H6</f>
        <v>7791.3</v>
      </c>
      <c r="J6" s="109">
        <f>H6/F6</f>
        <v>0.06</v>
      </c>
      <c r="K6" s="221" t="b">
        <f>E6='на 01.03.2016'!G143</f>
        <v>1</v>
      </c>
      <c r="L6" s="221" t="b">
        <f>F6='на 01.03.2016'!H143</f>
        <v>1</v>
      </c>
      <c r="M6" s="221" t="b">
        <f>G6='на 01.03.2016'!I143</f>
        <v>1</v>
      </c>
      <c r="N6" s="221" t="b">
        <f>H6='на 01.03.2016'!K143</f>
        <v>1</v>
      </c>
    </row>
    <row r="7" spans="1:14" s="110" customFormat="1" ht="45.75" customHeight="1" x14ac:dyDescent="0.3">
      <c r="A7" s="105">
        <v>4</v>
      </c>
      <c r="B7" s="106" t="s">
        <v>320</v>
      </c>
      <c r="C7" s="183" t="s">
        <v>57</v>
      </c>
      <c r="D7" s="107" t="s">
        <v>73</v>
      </c>
      <c r="E7" s="672"/>
      <c r="F7" s="672"/>
      <c r="G7" s="672"/>
      <c r="H7" s="672"/>
      <c r="I7" s="672"/>
      <c r="J7" s="672"/>
      <c r="K7" s="221"/>
      <c r="L7" s="221"/>
      <c r="M7" s="221"/>
      <c r="N7" s="221"/>
    </row>
    <row r="8" spans="1:14" s="110" customFormat="1" ht="45.75" customHeight="1" x14ac:dyDescent="0.3">
      <c r="A8" s="105">
        <v>5</v>
      </c>
      <c r="B8" s="106" t="s">
        <v>321</v>
      </c>
      <c r="C8" s="183" t="s">
        <v>52</v>
      </c>
      <c r="D8" s="111" t="s">
        <v>72</v>
      </c>
      <c r="E8" s="108">
        <f>'на 01.03.2016'!G207</f>
        <v>174321.68</v>
      </c>
      <c r="F8" s="108">
        <f>'на 01.03.2016'!H207</f>
        <v>174321.68</v>
      </c>
      <c r="G8" s="108">
        <f>'на 01.03.2016'!I207</f>
        <v>526.9</v>
      </c>
      <c r="H8" s="108">
        <f>'на 01.03.2016'!K207</f>
        <v>476.9</v>
      </c>
      <c r="I8" s="108">
        <f>G8-H8</f>
        <v>50</v>
      </c>
      <c r="J8" s="109">
        <f>H8/F8</f>
        <v>0</v>
      </c>
      <c r="K8" s="221" t="b">
        <f>E8='на 01.03.2016'!G207</f>
        <v>1</v>
      </c>
      <c r="L8" s="221" t="b">
        <f>F8='на 01.03.2016'!H207</f>
        <v>1</v>
      </c>
      <c r="M8" s="221" t="b">
        <f>G8='на 01.03.2016'!I207</f>
        <v>1</v>
      </c>
      <c r="N8" s="221" t="b">
        <f>H8='на 01.03.2016'!K207</f>
        <v>1</v>
      </c>
    </row>
    <row r="9" spans="1:14" s="110" customFormat="1" ht="45.75" customHeight="1" x14ac:dyDescent="0.3">
      <c r="A9" s="105">
        <v>6</v>
      </c>
      <c r="B9" s="106" t="s">
        <v>322</v>
      </c>
      <c r="C9" s="183" t="s">
        <v>52</v>
      </c>
      <c r="D9" s="111" t="s">
        <v>72</v>
      </c>
      <c r="E9" s="108">
        <f>'на 01.03.2016'!G255</f>
        <v>269426.59999999998</v>
      </c>
      <c r="F9" s="108">
        <f>'на 01.03.2016'!H255</f>
        <v>269426.59999999998</v>
      </c>
      <c r="G9" s="108">
        <f>'на 01.03.2016'!I255</f>
        <v>0</v>
      </c>
      <c r="H9" s="108">
        <f>'на 01.03.2016'!K255</f>
        <v>0</v>
      </c>
      <c r="I9" s="108">
        <f>G9-H9</f>
        <v>0</v>
      </c>
      <c r="J9" s="109">
        <f>H9/F9</f>
        <v>0</v>
      </c>
      <c r="K9" s="221" t="b">
        <f>E9='на 01.03.2016'!G255</f>
        <v>1</v>
      </c>
      <c r="L9" s="221" t="b">
        <f>F9='на 01.03.2016'!H255</f>
        <v>1</v>
      </c>
      <c r="M9" s="221" t="b">
        <f>G9='на 01.03.2016'!I255</f>
        <v>1</v>
      </c>
      <c r="N9" s="221" t="b">
        <f>H9='на 01.03.2016'!K255</f>
        <v>1</v>
      </c>
    </row>
    <row r="10" spans="1:14" s="110" customFormat="1" ht="45.75" customHeight="1" x14ac:dyDescent="0.3">
      <c r="A10" s="105">
        <v>7</v>
      </c>
      <c r="B10" s="106" t="s">
        <v>323</v>
      </c>
      <c r="C10" s="183" t="s">
        <v>51</v>
      </c>
      <c r="D10" s="107" t="s">
        <v>72</v>
      </c>
      <c r="E10" s="108">
        <f>'на 01.03.2016'!G279</f>
        <v>8659.2999999999993</v>
      </c>
      <c r="F10" s="108">
        <f>'на 01.03.2016'!H279</f>
        <v>8659.2999999999993</v>
      </c>
      <c r="G10" s="107">
        <f>'на 01.03.2016'!I279</f>
        <v>850</v>
      </c>
      <c r="H10" s="108">
        <f>'на 01.03.2016'!K279</f>
        <v>833.02</v>
      </c>
      <c r="I10" s="108">
        <f>G10-H10</f>
        <v>16.98</v>
      </c>
      <c r="J10" s="109">
        <f>H10/F10</f>
        <v>0.1</v>
      </c>
      <c r="K10" s="221" t="b">
        <f>E10='на 01.03.2016'!G279</f>
        <v>1</v>
      </c>
      <c r="L10" s="221" t="b">
        <f>F10='на 01.03.2016'!H279</f>
        <v>1</v>
      </c>
      <c r="M10" s="221" t="b">
        <f>G10='на 01.03.2016'!I279</f>
        <v>1</v>
      </c>
      <c r="N10" s="221" t="b">
        <f>H10='на 01.03.2016'!K279</f>
        <v>1</v>
      </c>
    </row>
    <row r="11" spans="1:14" s="110" customFormat="1" ht="60.75" x14ac:dyDescent="0.3">
      <c r="A11" s="105">
        <v>8</v>
      </c>
      <c r="B11" s="106" t="s">
        <v>324</v>
      </c>
      <c r="C11" s="183" t="s">
        <v>325</v>
      </c>
      <c r="D11" s="107" t="s">
        <v>72</v>
      </c>
      <c r="E11" s="108">
        <f>'на 01.03.2016'!G326</f>
        <v>14031.36</v>
      </c>
      <c r="F11" s="108">
        <f>'на 01.03.2016'!H326</f>
        <v>14031.36</v>
      </c>
      <c r="G11" s="108">
        <f>'на 01.03.2016'!I326</f>
        <v>1092</v>
      </c>
      <c r="H11" s="108">
        <f>'на 01.03.2016'!K326</f>
        <v>0</v>
      </c>
      <c r="I11" s="108">
        <f>G11-H11</f>
        <v>1092</v>
      </c>
      <c r="J11" s="109">
        <f>H11/F11</f>
        <v>0</v>
      </c>
      <c r="K11" s="221" t="b">
        <f>E11='на 01.03.2016'!G326</f>
        <v>1</v>
      </c>
      <c r="L11" s="221" t="b">
        <f>F11='на 01.03.2016'!H326</f>
        <v>1</v>
      </c>
      <c r="M11" s="221" t="b">
        <f>G11='на 01.03.2016'!I326</f>
        <v>1</v>
      </c>
      <c r="N11" s="221" t="b">
        <f>H11='на 01.03.2016'!K326</f>
        <v>1</v>
      </c>
    </row>
    <row r="12" spans="1:14" s="110" customFormat="1" ht="40.5" x14ac:dyDescent="0.3">
      <c r="A12" s="105">
        <v>9</v>
      </c>
      <c r="B12" s="106" t="s">
        <v>326</v>
      </c>
      <c r="C12" s="183"/>
      <c r="D12" s="107" t="s">
        <v>73</v>
      </c>
      <c r="E12" s="672"/>
      <c r="F12" s="672"/>
      <c r="G12" s="672"/>
      <c r="H12" s="672"/>
      <c r="I12" s="672"/>
      <c r="J12" s="672"/>
      <c r="K12" s="221"/>
      <c r="L12" s="221"/>
      <c r="M12" s="221"/>
      <c r="N12" s="221"/>
    </row>
    <row r="13" spans="1:14" s="110" customFormat="1" ht="60.75" x14ac:dyDescent="0.3">
      <c r="A13" s="105">
        <v>10</v>
      </c>
      <c r="B13" s="106" t="s">
        <v>327</v>
      </c>
      <c r="C13" s="183"/>
      <c r="D13" s="209" t="s">
        <v>73</v>
      </c>
      <c r="E13" s="672"/>
      <c r="F13" s="672"/>
      <c r="G13" s="672"/>
      <c r="H13" s="672"/>
      <c r="I13" s="672"/>
      <c r="J13" s="672"/>
      <c r="K13" s="221"/>
      <c r="L13" s="221"/>
      <c r="M13" s="221"/>
      <c r="N13" s="221"/>
    </row>
    <row r="14" spans="1:14" s="110" customFormat="1" ht="40.5" x14ac:dyDescent="0.3">
      <c r="A14" s="112">
        <v>11</v>
      </c>
      <c r="B14" s="113" t="s">
        <v>328</v>
      </c>
      <c r="C14" s="183" t="s">
        <v>59</v>
      </c>
      <c r="D14" s="107" t="s">
        <v>72</v>
      </c>
      <c r="E14" s="108">
        <f>'на 01.03.2016'!G362</f>
        <v>402805.2</v>
      </c>
      <c r="F14" s="108">
        <f>'на 01.03.2016'!H362</f>
        <v>402805.2</v>
      </c>
      <c r="G14" s="108">
        <f>'на 01.03.2016'!I362</f>
        <v>78.94</v>
      </c>
      <c r="H14" s="108">
        <f>'на 01.03.2016'!K362</f>
        <v>78.94</v>
      </c>
      <c r="I14" s="108">
        <f>G14-H14</f>
        <v>0</v>
      </c>
      <c r="J14" s="109">
        <f>H14/F14</f>
        <v>0</v>
      </c>
      <c r="K14" s="221" t="b">
        <f>E14='на 01.03.2016'!G362</f>
        <v>1</v>
      </c>
      <c r="L14" s="221" t="b">
        <f>F14='на 01.03.2016'!H362</f>
        <v>1</v>
      </c>
      <c r="M14" s="221" t="b">
        <f>G14='на 01.03.2016'!I362</f>
        <v>1</v>
      </c>
      <c r="N14" s="221" t="b">
        <f>H14='на 01.03.2016'!K362</f>
        <v>1</v>
      </c>
    </row>
    <row r="15" spans="1:14" s="110" customFormat="1" ht="60.75" x14ac:dyDescent="0.3">
      <c r="A15" s="105">
        <v>12</v>
      </c>
      <c r="B15" s="106" t="s">
        <v>329</v>
      </c>
      <c r="C15" s="183" t="s">
        <v>55</v>
      </c>
      <c r="D15" s="107" t="s">
        <v>72</v>
      </c>
      <c r="E15" s="108">
        <f>'на 01.03.2016'!G434</f>
        <v>137877.63</v>
      </c>
      <c r="F15" s="108">
        <f>'на 01.03.2016'!H434</f>
        <v>157140.93</v>
      </c>
      <c r="G15" s="108">
        <f>'на 01.03.2016'!I434</f>
        <v>19263.22</v>
      </c>
      <c r="H15" s="108">
        <f>'на 01.03.2016'!K434</f>
        <v>19263.22</v>
      </c>
      <c r="I15" s="108">
        <f>G15-H15</f>
        <v>0</v>
      </c>
      <c r="J15" s="109">
        <f>H15/F15</f>
        <v>0.12</v>
      </c>
      <c r="K15" s="221" t="b">
        <f>E15='на 01.03.2016'!G434</f>
        <v>1</v>
      </c>
      <c r="L15" s="221" t="b">
        <f>F15='на 01.03.2016'!H434</f>
        <v>1</v>
      </c>
      <c r="M15" s="221" t="b">
        <f>G15='на 01.03.2016'!I434</f>
        <v>1</v>
      </c>
      <c r="N15" s="221" t="b">
        <f>H15='на 01.03.2016'!K434</f>
        <v>1</v>
      </c>
    </row>
    <row r="16" spans="1:14" s="110" customFormat="1" ht="128.25" customHeight="1" x14ac:dyDescent="0.3">
      <c r="A16" s="105">
        <v>13</v>
      </c>
      <c r="B16" s="106" t="s">
        <v>331</v>
      </c>
      <c r="C16" s="183" t="s">
        <v>330</v>
      </c>
      <c r="D16" s="107" t="s">
        <v>72</v>
      </c>
      <c r="E16" s="108">
        <f>'на 01.03.2016'!G548</f>
        <v>54249.26</v>
      </c>
      <c r="F16" s="108">
        <f>'на 01.03.2016'!H548</f>
        <v>54249.26</v>
      </c>
      <c r="G16" s="108">
        <f>'на 01.03.2016'!I548</f>
        <v>8942</v>
      </c>
      <c r="H16" s="108">
        <f>'на 01.03.2016'!K548</f>
        <v>6720.51</v>
      </c>
      <c r="I16" s="108">
        <f t="shared" ref="I16" si="0">G16-H16</f>
        <v>2221.4899999999998</v>
      </c>
      <c r="J16" s="109">
        <f>H16/F16</f>
        <v>0.12</v>
      </c>
      <c r="K16" s="221" t="b">
        <f>E16='на 01.03.2016'!G548</f>
        <v>1</v>
      </c>
      <c r="L16" s="221" t="b">
        <f>F16='на 01.03.2016'!H548</f>
        <v>1</v>
      </c>
      <c r="M16" s="221" t="b">
        <f>G16='на 01.03.2016'!I548</f>
        <v>1</v>
      </c>
      <c r="N16" s="221" t="b">
        <f>H16='на 01.03.2016'!K548</f>
        <v>1</v>
      </c>
    </row>
    <row r="17" spans="1:14" s="110" customFormat="1" ht="60.75" x14ac:dyDescent="0.3">
      <c r="A17" s="105">
        <v>14</v>
      </c>
      <c r="B17" s="106" t="s">
        <v>332</v>
      </c>
      <c r="C17" s="183" t="s">
        <v>54</v>
      </c>
      <c r="D17" s="429" t="s">
        <v>73</v>
      </c>
      <c r="E17" s="674"/>
      <c r="F17" s="675"/>
      <c r="G17" s="675"/>
      <c r="H17" s="675"/>
      <c r="I17" s="675"/>
      <c r="J17" s="676"/>
      <c r="K17" s="221" t="b">
        <f>E17='на 01.03.2016'!G596</f>
        <v>1</v>
      </c>
      <c r="L17" s="221" t="b">
        <f>F17='на 01.03.2016'!H596</f>
        <v>1</v>
      </c>
      <c r="M17" s="221" t="b">
        <f>G17='на 01.03.2016'!I596</f>
        <v>1</v>
      </c>
      <c r="N17" s="221" t="b">
        <f>H17='на 01.03.2016'!K596</f>
        <v>1</v>
      </c>
    </row>
    <row r="18" spans="1:14" s="110" customFormat="1" ht="40.5" x14ac:dyDescent="0.3">
      <c r="A18" s="105">
        <v>15</v>
      </c>
      <c r="B18" s="106" t="s">
        <v>333</v>
      </c>
      <c r="C18" s="183" t="s">
        <v>58</v>
      </c>
      <c r="D18" s="209" t="s">
        <v>73</v>
      </c>
      <c r="E18" s="672"/>
      <c r="F18" s="672"/>
      <c r="G18" s="672"/>
      <c r="H18" s="672"/>
      <c r="I18" s="672"/>
      <c r="J18" s="672"/>
      <c r="K18" s="221"/>
      <c r="L18" s="221"/>
      <c r="M18" s="221"/>
      <c r="N18" s="221"/>
    </row>
    <row r="19" spans="1:14" s="110" customFormat="1" ht="60.75" x14ac:dyDescent="0.3">
      <c r="A19" s="105">
        <v>16</v>
      </c>
      <c r="B19" s="106" t="s">
        <v>334</v>
      </c>
      <c r="C19" s="183" t="s">
        <v>51</v>
      </c>
      <c r="D19" s="107" t="s">
        <v>72</v>
      </c>
      <c r="E19" s="108">
        <f>'на 01.03.2016'!G608</f>
        <v>7715.1</v>
      </c>
      <c r="F19" s="108">
        <f>'на 01.03.2016'!H608</f>
        <v>103324.4</v>
      </c>
      <c r="G19" s="108">
        <f>'на 01.03.2016'!I608</f>
        <v>27878.6</v>
      </c>
      <c r="H19" s="108">
        <f>'на 01.03.2016'!K608</f>
        <v>0</v>
      </c>
      <c r="I19" s="108">
        <f>G19-H19</f>
        <v>27878.6</v>
      </c>
      <c r="J19" s="109">
        <f>H19/F19</f>
        <v>0</v>
      </c>
      <c r="K19" s="221" t="b">
        <f>E19='на 01.03.2016'!G608</f>
        <v>1</v>
      </c>
      <c r="L19" s="221" t="b">
        <f>F19='на 01.03.2016'!H608</f>
        <v>1</v>
      </c>
      <c r="M19" s="221" t="b">
        <f>G19='на 01.03.2016'!I608</f>
        <v>1</v>
      </c>
      <c r="N19" s="221" t="b">
        <f>H19='на 01.03.2016'!K608</f>
        <v>1</v>
      </c>
    </row>
    <row r="20" spans="1:14" s="110" customFormat="1" ht="40.5" x14ac:dyDescent="0.3">
      <c r="A20" s="105">
        <v>17</v>
      </c>
      <c r="B20" s="106" t="s">
        <v>335</v>
      </c>
      <c r="C20" s="183"/>
      <c r="D20" s="107" t="s">
        <v>73</v>
      </c>
      <c r="E20" s="672"/>
      <c r="F20" s="672"/>
      <c r="G20" s="672"/>
      <c r="H20" s="672"/>
      <c r="I20" s="672"/>
      <c r="J20" s="672"/>
      <c r="K20" s="221"/>
      <c r="L20" s="221"/>
      <c r="M20" s="221"/>
      <c r="N20" s="221"/>
    </row>
    <row r="21" spans="1:14" s="110" customFormat="1" ht="40.5" x14ac:dyDescent="0.3">
      <c r="A21" s="105">
        <v>18</v>
      </c>
      <c r="B21" s="106" t="s">
        <v>336</v>
      </c>
      <c r="C21" s="183" t="s">
        <v>59</v>
      </c>
      <c r="D21" s="111" t="s">
        <v>72</v>
      </c>
      <c r="E21" s="108">
        <f>'на 01.03.2016'!G722</f>
        <v>537305</v>
      </c>
      <c r="F21" s="108">
        <f>'на 01.03.2016'!H722</f>
        <v>537305</v>
      </c>
      <c r="G21" s="108">
        <f>'на 01.03.2016'!I722</f>
        <v>728.89</v>
      </c>
      <c r="H21" s="108">
        <f>'на 01.03.2016'!K722</f>
        <v>728.89</v>
      </c>
      <c r="I21" s="108">
        <f>G21-H21</f>
        <v>0</v>
      </c>
      <c r="J21" s="109">
        <f>H21/F21</f>
        <v>0</v>
      </c>
      <c r="K21" s="221" t="b">
        <f>E21='на 01.03.2016'!G722</f>
        <v>1</v>
      </c>
      <c r="L21" s="221" t="b">
        <f>F21='на 01.03.2016'!H722</f>
        <v>1</v>
      </c>
      <c r="M21" s="221" t="b">
        <f>G21='на 01.03.2016'!I722</f>
        <v>1</v>
      </c>
      <c r="N21" s="221" t="b">
        <f>H21='на 01.03.2016'!K722</f>
        <v>1</v>
      </c>
    </row>
    <row r="22" spans="1:14" s="110" customFormat="1" ht="40.5" x14ac:dyDescent="0.3">
      <c r="A22" s="105">
        <v>19</v>
      </c>
      <c r="B22" s="106" t="s">
        <v>337</v>
      </c>
      <c r="C22" s="183"/>
      <c r="D22" s="107" t="s">
        <v>73</v>
      </c>
      <c r="E22" s="672"/>
      <c r="F22" s="672"/>
      <c r="G22" s="672"/>
      <c r="H22" s="672"/>
      <c r="I22" s="672"/>
      <c r="J22" s="672"/>
      <c r="K22" s="221"/>
      <c r="L22" s="221"/>
      <c r="M22" s="221"/>
      <c r="N22" s="221"/>
    </row>
    <row r="23" spans="1:14" s="110" customFormat="1" ht="81" x14ac:dyDescent="0.3">
      <c r="A23" s="105">
        <v>20</v>
      </c>
      <c r="B23" s="106" t="s">
        <v>338</v>
      </c>
      <c r="C23" s="183" t="s">
        <v>216</v>
      </c>
      <c r="D23" s="111" t="s">
        <v>72</v>
      </c>
      <c r="E23" s="108">
        <f>'на 01.03.2016'!G852</f>
        <v>98628.15</v>
      </c>
      <c r="F23" s="108">
        <f>'на 01.03.2016'!H852</f>
        <v>98628.15</v>
      </c>
      <c r="G23" s="108">
        <f>'на 01.03.2016'!I852</f>
        <v>4001.79</v>
      </c>
      <c r="H23" s="108">
        <f>'на 01.03.2016'!K852</f>
        <v>4001.79</v>
      </c>
      <c r="I23" s="108">
        <f>G23-H23</f>
        <v>0</v>
      </c>
      <c r="J23" s="109">
        <f>H23/F23</f>
        <v>0.04</v>
      </c>
      <c r="K23" s="221" t="b">
        <f>E23='на 01.03.2016'!G852</f>
        <v>1</v>
      </c>
      <c r="L23" s="221" t="b">
        <f>F23='на 01.03.2016'!H852</f>
        <v>1</v>
      </c>
      <c r="M23" s="221" t="b">
        <f>G23='на 01.03.2016'!I852</f>
        <v>1</v>
      </c>
      <c r="N23" s="221" t="b">
        <f>H23='на 01.03.2016'!K852</f>
        <v>1</v>
      </c>
    </row>
    <row r="24" spans="1:14" s="110" customFormat="1" ht="40.5" x14ac:dyDescent="0.3">
      <c r="A24" s="105">
        <v>21</v>
      </c>
      <c r="B24" s="106" t="s">
        <v>339</v>
      </c>
      <c r="C24" s="183" t="s">
        <v>53</v>
      </c>
      <c r="D24" s="146" t="s">
        <v>73</v>
      </c>
      <c r="E24" s="671"/>
      <c r="F24" s="671"/>
      <c r="G24" s="671"/>
      <c r="H24" s="671"/>
      <c r="I24" s="671"/>
      <c r="J24" s="671"/>
    </row>
    <row r="25" spans="1:14" s="110" customFormat="1" ht="40.5" x14ac:dyDescent="0.3">
      <c r="A25" s="105">
        <v>22</v>
      </c>
      <c r="B25" s="106" t="s">
        <v>340</v>
      </c>
      <c r="C25" s="183" t="s">
        <v>325</v>
      </c>
      <c r="D25" s="209" t="s">
        <v>73</v>
      </c>
      <c r="E25" s="672"/>
      <c r="F25" s="672"/>
      <c r="G25" s="672"/>
      <c r="H25" s="672"/>
      <c r="I25" s="672"/>
      <c r="J25" s="672"/>
    </row>
    <row r="26" spans="1:14" s="110" customFormat="1" ht="40.5" x14ac:dyDescent="0.3">
      <c r="A26" s="105">
        <v>23</v>
      </c>
      <c r="B26" s="106" t="s">
        <v>341</v>
      </c>
      <c r="C26" s="183"/>
      <c r="D26" s="107" t="s">
        <v>73</v>
      </c>
      <c r="E26" s="672"/>
      <c r="F26" s="672"/>
      <c r="G26" s="672"/>
      <c r="H26" s="672"/>
      <c r="I26" s="672"/>
      <c r="J26" s="672"/>
    </row>
    <row r="27" spans="1:14" s="110" customFormat="1" ht="60.75" x14ac:dyDescent="0.3">
      <c r="A27" s="105">
        <v>24</v>
      </c>
      <c r="B27" s="106" t="s">
        <v>455</v>
      </c>
      <c r="C27" s="183"/>
      <c r="D27" s="209" t="s">
        <v>73</v>
      </c>
      <c r="E27" s="672"/>
      <c r="F27" s="672"/>
      <c r="G27" s="672"/>
      <c r="H27" s="672"/>
      <c r="I27" s="672"/>
      <c r="J27" s="672"/>
    </row>
    <row r="28" spans="1:14" s="110" customFormat="1" ht="60.75" x14ac:dyDescent="0.3">
      <c r="A28" s="105">
        <v>25</v>
      </c>
      <c r="B28" s="106" t="s">
        <v>342</v>
      </c>
      <c r="C28" s="183"/>
      <c r="D28" s="209" t="s">
        <v>73</v>
      </c>
      <c r="E28" s="672"/>
      <c r="F28" s="672"/>
      <c r="G28" s="672"/>
      <c r="H28" s="672"/>
      <c r="I28" s="672"/>
      <c r="J28" s="672"/>
    </row>
    <row r="29" spans="1:14" ht="139.5" customHeight="1" x14ac:dyDescent="0.3">
      <c r="A29" s="673" t="s">
        <v>454</v>
      </c>
      <c r="B29" s="673"/>
      <c r="C29" s="673"/>
      <c r="D29" s="145" t="s">
        <v>104</v>
      </c>
      <c r="E29" s="102">
        <f>E4+E5+E6+E8+E9+E10+E11+E14+E15+E16+E17+E19+E21+E23</f>
        <v>10416541.779999999</v>
      </c>
      <c r="F29" s="102">
        <f t="shared" ref="F29:I29" si="1">F4+F5+F6+F8+F9+F10+F11+F14+F15+F16+F17+F19+F21+F23</f>
        <v>10693453.08</v>
      </c>
      <c r="G29" s="102">
        <f t="shared" si="1"/>
        <v>878758.40000000002</v>
      </c>
      <c r="H29" s="102">
        <f t="shared" si="1"/>
        <v>781255.83</v>
      </c>
      <c r="I29" s="102">
        <f t="shared" si="1"/>
        <v>97502.57</v>
      </c>
      <c r="J29" s="103">
        <f>H29/F29</f>
        <v>7.0000000000000007E-2</v>
      </c>
      <c r="L29" s="110"/>
    </row>
    <row r="35" spans="2:10" x14ac:dyDescent="0.25">
      <c r="B35"/>
      <c r="E35" t="b">
        <f>E29='на 01.03.2016'!G11</f>
        <v>1</v>
      </c>
      <c r="F35" t="b">
        <f>F29='на 01.03.2016'!H11</f>
        <v>1</v>
      </c>
      <c r="G35" t="b">
        <f>G29='на 01.03.2016'!I11</f>
        <v>1</v>
      </c>
      <c r="H35" t="b">
        <f>H29='на 01.03.2016'!K11</f>
        <v>1</v>
      </c>
      <c r="I35" s="205" t="b">
        <f>'на 01.03.2016'!I11-'на 01.03.2016'!K11=перечень!I29</f>
        <v>0</v>
      </c>
      <c r="J35" t="b">
        <f>J29='на 01.03.2016'!L11</f>
        <v>1</v>
      </c>
    </row>
  </sheetData>
  <autoFilter ref="A3:D29"/>
  <customSheetViews>
    <customSheetView guid="{A6B98527-7CBF-4E4D-BDEA-9334A3EB779F}"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1"/>
      <autoFilter ref="A3:D29"/>
    </customSheetView>
    <customSheetView guid="{D7BC8E82-4392-4806-9DAE-D94253790B9C}"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2"/>
      <autoFilter ref="A3:D29"/>
    </customSheetView>
    <customSheetView guid="{F2110B0B-AAE7-42F0-B553-C360E9249AD4}"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3"/>
      <autoFilter ref="A3:D29"/>
    </customSheetView>
    <customSheetView guid="{2F7AC811-CA37-46E3-866E-6E10DF43054A}" scale="57" fitToPage="1" showAutoFilter="1" topLeftCell="A7">
      <selection activeCell="B14" sqref="B14"/>
      <pageMargins left="1.1023622047244095" right="0.70866141732283472" top="0.74803149606299213" bottom="0.74803149606299213" header="0.31496062992125984" footer="0.31496062992125984"/>
      <pageSetup paperSize="8" scale="78" fitToHeight="0" orientation="landscape" r:id="rId4"/>
      <autoFilter ref="A3:D29"/>
    </customSheetView>
    <customSheetView guid="{D20DFCFE-63F9-4265-B37B-4F36C46DF159}" scale="57" showPageBreaks="1" fitToPage="1" printArea="1" showAutoFilter="1">
      <selection activeCell="F4" sqref="F4"/>
      <pageMargins left="1.1023622047244095" right="0.70866141732283472" top="0.74803149606299213" bottom="0.74803149606299213" header="0.31496062992125984" footer="0.31496062992125984"/>
      <pageSetup paperSize="8" scale="78" fitToHeight="0" orientation="landscape" r:id="rId5"/>
      <autoFilter ref="A3:D29"/>
    </customSheetView>
  </customSheetViews>
  <mergeCells count="14">
    <mergeCell ref="A1:J1"/>
    <mergeCell ref="E24:J24"/>
    <mergeCell ref="E7:J7"/>
    <mergeCell ref="A29:C29"/>
    <mergeCell ref="E12:J12"/>
    <mergeCell ref="E20:J20"/>
    <mergeCell ref="E22:J22"/>
    <mergeCell ref="E26:J26"/>
    <mergeCell ref="E13:J13"/>
    <mergeCell ref="E27:J27"/>
    <mergeCell ref="E28:J28"/>
    <mergeCell ref="E18:J18"/>
    <mergeCell ref="E25:J25"/>
    <mergeCell ref="E17:J17"/>
  </mergeCells>
  <pageMargins left="1.1023622047244095" right="0.70866141732283472" top="0.74803149606299213" bottom="0.74803149606299213" header="0.31496062992125984" footer="0.31496062992125984"/>
  <pageSetup paperSize="8" scale="78" fitToHeight="0"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01.03.2016</vt:lpstr>
      <vt:lpstr>перечень</vt:lpstr>
      <vt:lpstr>'на 01.03.2016'!Заголовки_для_печати</vt:lpstr>
      <vt:lpstr>перечень!Заголовки_для_печати</vt:lpstr>
      <vt:lpstr>'на 01.03.2016'!Область_печати</vt:lpstr>
      <vt:lpstr>перечень!Область_печати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User</cp:lastModifiedBy>
  <cp:lastPrinted>2016-03-09T02:53:29Z</cp:lastPrinted>
  <dcterms:created xsi:type="dcterms:W3CDTF">2011-12-13T05:34:09Z</dcterms:created>
  <dcterms:modified xsi:type="dcterms:W3CDTF">2016-03-09T02:58:36Z</dcterms:modified>
</cp:coreProperties>
</file>