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 tabRatio="879" activeTab="1"/>
  </bookViews>
  <sheets>
    <sheet name="свод по направленДО,ДКМ,УСИ2013" sheetId="4" r:id="rId1"/>
    <sheet name="01.09 1-ПС" sheetId="9" r:id="rId2"/>
    <sheet name="бюджетные сентябрь" sheetId="29" r:id="rId3"/>
    <sheet name="бюджетные сентябрь." sheetId="34" r:id="rId4"/>
    <sheet name="казенки сентябрь" sheetId="30" r:id="rId5"/>
    <sheet name="Бюджет" sheetId="31" r:id="rId6"/>
    <sheet name="АСУ сентябрь " sheetId="32" r:id="rId7"/>
    <sheet name="ДКМПиС сентябрь" sheetId="33" r:id="rId8"/>
  </sheets>
  <externalReferences>
    <externalReference r:id="rId9"/>
    <externalReference r:id="rId10"/>
  </externalReferences>
  <definedNames>
    <definedName name="_xlnm._FilterDatabase" localSheetId="0" hidden="1">'свод по направленДО,ДКМ,УСИ2013'!$A$6:$E$32</definedName>
    <definedName name="APPT" localSheetId="6">'АСУ сентябрь '!$A$21</definedName>
    <definedName name="APPT" localSheetId="5">Бюджет!$A$11</definedName>
    <definedName name="APPT" localSheetId="2">'бюджетные сентябрь'!$A$9</definedName>
    <definedName name="APPT" localSheetId="3">'бюджетные сентябрь.'!$A$12</definedName>
    <definedName name="APPT" localSheetId="4">'казенки сентябрь'!$A$19</definedName>
    <definedName name="FIO" localSheetId="6">'АСУ сентябрь '!$F$21</definedName>
    <definedName name="FIO" localSheetId="5">Бюджет!$E$11</definedName>
    <definedName name="FIO" localSheetId="2">'бюджетные сентябрь'!$F$9</definedName>
    <definedName name="FIO" localSheetId="3">'бюджетные сентябрь.'!$F$12</definedName>
    <definedName name="FIO" localSheetId="4">'казенки сентябрь'!$F$19</definedName>
    <definedName name="quarter">[1]Вспомогательный!$E$40:$E$43</definedName>
    <definedName name="RF">[1]Вспомогательный!$A$1:$A$83</definedName>
    <definedName name="SIGN" localSheetId="6">'АСУ сентябрь '!$A$21:$H$22</definedName>
    <definedName name="SIGN" localSheetId="5">Бюджет!$A$11:$E$12</definedName>
    <definedName name="SIGN" localSheetId="2">'бюджетные сентябрь'!$A$9:$H$13</definedName>
    <definedName name="SIGN" localSheetId="3">'бюджетные сентябрь.'!$A$12:$H$13</definedName>
    <definedName name="SIGN" localSheetId="4">'казенки сентябрь'!$A$19:$H$20</definedName>
    <definedName name="ZadGd">[2]Вспомогательный!$F$3:$F$4</definedName>
    <definedName name="_xlnm.Print_Titles" localSheetId="7">'ДКМПиС сентябрь'!$A:$B,'ДКМПиС сентябрь'!$3:$4</definedName>
    <definedName name="_xlnm.Print_Titles" localSheetId="0">'свод по направленДО,ДКМ,УСИ2013'!$4:$4</definedName>
    <definedName name="имц" localSheetId="1">#REF!</definedName>
    <definedName name="имц">#REF!</definedName>
    <definedName name="_xlnm.Print_Area" localSheetId="7">'ДКМПиС сентябрь'!$A$1:$I$36</definedName>
    <definedName name="_xlnm.Print_Area" localSheetId="0">'свод по направленДО,ДКМ,УСИ2013'!$A$1:$E$32</definedName>
    <definedName name="рррррр" localSheetId="1">#REF!</definedName>
    <definedName name="рррррр">#REF!</definedName>
    <definedName name="Список1" localSheetId="1">#REF!</definedName>
    <definedName name="Список1">#REF!</definedName>
    <definedName name="Список2" localSheetId="1">#REF!</definedName>
    <definedName name="Список2">#REF!</definedName>
  </definedNames>
  <calcPr calcId="145621"/>
</workbook>
</file>

<file path=xl/calcChain.xml><?xml version="1.0" encoding="utf-8"?>
<calcChain xmlns="http://schemas.openxmlformats.org/spreadsheetml/2006/main">
  <c r="H26" i="30" l="1"/>
  <c r="G26" i="30"/>
  <c r="D24" i="4"/>
  <c r="E9" i="4"/>
  <c r="J26" i="33" l="1"/>
  <c r="H26" i="33"/>
  <c r="J25" i="33"/>
  <c r="H25" i="33"/>
  <c r="J24" i="33"/>
  <c r="H24" i="33"/>
  <c r="P23" i="33"/>
  <c r="O23" i="33"/>
  <c r="N23" i="33"/>
  <c r="M23" i="33"/>
  <c r="L23" i="33"/>
  <c r="K23" i="33"/>
  <c r="J23" i="33"/>
  <c r="G23" i="33"/>
  <c r="H23" i="33" s="1"/>
  <c r="F23" i="33"/>
  <c r="E23" i="33"/>
  <c r="D23" i="33"/>
  <c r="C23" i="33"/>
  <c r="J22" i="33"/>
  <c r="H22" i="33"/>
  <c r="P21" i="33"/>
  <c r="O21" i="33"/>
  <c r="N21" i="33"/>
  <c r="M21" i="33"/>
  <c r="L21" i="33"/>
  <c r="K21" i="33"/>
  <c r="J21" i="33"/>
  <c r="H21" i="33"/>
  <c r="G21" i="33"/>
  <c r="F21" i="33"/>
  <c r="E21" i="33"/>
  <c r="D21" i="33"/>
  <c r="C21" i="33"/>
  <c r="J20" i="33"/>
  <c r="G20" i="33"/>
  <c r="G19" i="33" s="1"/>
  <c r="H19" i="33" s="1"/>
  <c r="P19" i="33"/>
  <c r="O19" i="33"/>
  <c r="N19" i="33"/>
  <c r="M19" i="33"/>
  <c r="M5" i="33" s="1"/>
  <c r="L19" i="33"/>
  <c r="K19" i="33"/>
  <c r="J19" i="33"/>
  <c r="F19" i="33"/>
  <c r="E19" i="33"/>
  <c r="D19" i="33"/>
  <c r="D5" i="33" s="1"/>
  <c r="C19" i="33"/>
  <c r="J18" i="33"/>
  <c r="G18" i="33"/>
  <c r="H18" i="33" s="1"/>
  <c r="K17" i="33"/>
  <c r="J17" i="33"/>
  <c r="G17" i="33"/>
  <c r="H17" i="33" s="1"/>
  <c r="F17" i="33"/>
  <c r="E17" i="33"/>
  <c r="J16" i="33"/>
  <c r="G16" i="33" s="1"/>
  <c r="H16" i="33" s="1"/>
  <c r="E16" i="33"/>
  <c r="L15" i="33"/>
  <c r="J15" i="33"/>
  <c r="G15" i="33" s="1"/>
  <c r="H15" i="33" s="1"/>
  <c r="F15" i="33"/>
  <c r="E15" i="33"/>
  <c r="K14" i="33"/>
  <c r="J14" i="33"/>
  <c r="G14" i="33"/>
  <c r="H14" i="33" s="1"/>
  <c r="F14" i="33"/>
  <c r="E14" i="33"/>
  <c r="E13" i="33" s="1"/>
  <c r="E11" i="33" s="1"/>
  <c r="P13" i="33"/>
  <c r="O13" i="33"/>
  <c r="N13" i="33"/>
  <c r="M13" i="33"/>
  <c r="L13" i="33"/>
  <c r="K13" i="33"/>
  <c r="J13" i="33" s="1"/>
  <c r="J11" i="33" s="1"/>
  <c r="F13" i="33"/>
  <c r="D13" i="33"/>
  <c r="C13" i="33"/>
  <c r="J12" i="33"/>
  <c r="G12" i="33" s="1"/>
  <c r="H12" i="33" s="1"/>
  <c r="P11" i="33"/>
  <c r="O11" i="33"/>
  <c r="N11" i="33"/>
  <c r="M11" i="33"/>
  <c r="L11" i="33"/>
  <c r="K11" i="33"/>
  <c r="F11" i="33"/>
  <c r="D11" i="33"/>
  <c r="C11" i="33"/>
  <c r="J10" i="33"/>
  <c r="H10" i="33"/>
  <c r="J9" i="33"/>
  <c r="H9" i="33"/>
  <c r="J8" i="33"/>
  <c r="H8" i="33"/>
  <c r="P7" i="33"/>
  <c r="O7" i="33"/>
  <c r="N7" i="33"/>
  <c r="N5" i="33" s="1"/>
  <c r="O2" i="33" s="1"/>
  <c r="M7" i="33"/>
  <c r="L7" i="33"/>
  <c r="K7" i="33"/>
  <c r="J7" i="33"/>
  <c r="J5" i="33" s="1"/>
  <c r="G7" i="33"/>
  <c r="H7" i="33" s="1"/>
  <c r="F7" i="33"/>
  <c r="E7" i="33"/>
  <c r="D7" i="33"/>
  <c r="C7" i="33"/>
  <c r="P5" i="33"/>
  <c r="O5" i="33"/>
  <c r="L5" i="33"/>
  <c r="K5" i="33"/>
  <c r="F5" i="33"/>
  <c r="C5" i="33"/>
  <c r="E5" i="33" l="1"/>
  <c r="G13" i="33"/>
  <c r="H20" i="33"/>
  <c r="N20" i="32"/>
  <c r="M20" i="32"/>
  <c r="L20" i="32"/>
  <c r="K20" i="32"/>
  <c r="J20" i="32"/>
  <c r="I20" i="32"/>
  <c r="O19" i="32"/>
  <c r="N19" i="32"/>
  <c r="O18" i="32"/>
  <c r="O20" i="32" s="1"/>
  <c r="N18" i="32"/>
  <c r="O17" i="32"/>
  <c r="N17" i="32"/>
  <c r="O16" i="32"/>
  <c r="O21" i="32" s="1"/>
  <c r="M16" i="32"/>
  <c r="M21" i="32" s="1"/>
  <c r="L16" i="32"/>
  <c r="L21" i="32" s="1"/>
  <c r="K16" i="32"/>
  <c r="K21" i="32" s="1"/>
  <c r="J16" i="32"/>
  <c r="J21" i="32" s="1"/>
  <c r="I16" i="32"/>
  <c r="I21" i="32" s="1"/>
  <c r="O15" i="32"/>
  <c r="N15" i="32"/>
  <c r="O14" i="32"/>
  <c r="N14" i="32"/>
  <c r="N16" i="32" s="1"/>
  <c r="N21" i="32" s="1"/>
  <c r="H13" i="33" l="1"/>
  <c r="G11" i="33"/>
  <c r="M39" i="31"/>
  <c r="L38" i="31"/>
  <c r="K38" i="31"/>
  <c r="J38" i="31"/>
  <c r="I38" i="31"/>
  <c r="H38" i="31"/>
  <c r="G38" i="31"/>
  <c r="F38" i="31"/>
  <c r="E38" i="31"/>
  <c r="D38" i="31"/>
  <c r="M38" i="31" s="1"/>
  <c r="C38" i="31"/>
  <c r="M37" i="31"/>
  <c r="M36" i="31"/>
  <c r="M35" i="31"/>
  <c r="M34" i="31"/>
  <c r="M33" i="31"/>
  <c r="M32" i="31"/>
  <c r="M31" i="31"/>
  <c r="M30" i="31"/>
  <c r="M29" i="31"/>
  <c r="M28" i="31"/>
  <c r="M27" i="31"/>
  <c r="L27" i="31"/>
  <c r="K27" i="31"/>
  <c r="J27" i="31"/>
  <c r="I27" i="31"/>
  <c r="H27" i="31"/>
  <c r="G27" i="31"/>
  <c r="F27" i="31"/>
  <c r="E27" i="31"/>
  <c r="D27" i="31"/>
  <c r="C27" i="31"/>
  <c r="M26" i="31"/>
  <c r="M25" i="31"/>
  <c r="M24" i="31"/>
  <c r="M23" i="31"/>
  <c r="L22" i="31"/>
  <c r="L40" i="31" s="1"/>
  <c r="K22" i="31"/>
  <c r="J22" i="31"/>
  <c r="I22" i="31"/>
  <c r="I40" i="31" s="1"/>
  <c r="H22" i="31"/>
  <c r="H40" i="31" s="1"/>
  <c r="G22" i="31"/>
  <c r="F22" i="31"/>
  <c r="E22" i="31"/>
  <c r="E40" i="31" s="1"/>
  <c r="D22" i="31"/>
  <c r="M22" i="31" s="1"/>
  <c r="C22" i="31"/>
  <c r="M21" i="31"/>
  <c r="M20" i="31"/>
  <c r="M19" i="31"/>
  <c r="M18" i="31"/>
  <c r="M17" i="31"/>
  <c r="M16" i="31"/>
  <c r="M15" i="31"/>
  <c r="L14" i="31"/>
  <c r="K14" i="31"/>
  <c r="J14" i="31"/>
  <c r="I14" i="31"/>
  <c r="H14" i="31"/>
  <c r="G14" i="31"/>
  <c r="F14" i="31"/>
  <c r="E14" i="31"/>
  <c r="D14" i="31"/>
  <c r="C14" i="31"/>
  <c r="M14" i="31" s="1"/>
  <c r="M13" i="31"/>
  <c r="L12" i="31"/>
  <c r="K12" i="31"/>
  <c r="J12" i="31"/>
  <c r="J40" i="31" s="1"/>
  <c r="I12" i="31"/>
  <c r="H12" i="31"/>
  <c r="G12" i="31"/>
  <c r="F12" i="31"/>
  <c r="F40" i="31" s="1"/>
  <c r="E12" i="31"/>
  <c r="D12" i="31"/>
  <c r="C12" i="31"/>
  <c r="M12" i="31" s="1"/>
  <c r="M11" i="31"/>
  <c r="M10" i="31"/>
  <c r="M9" i="31"/>
  <c r="M8" i="31"/>
  <c r="M7" i="31"/>
  <c r="M6" i="31"/>
  <c r="L5" i="31"/>
  <c r="K5" i="31"/>
  <c r="K40" i="31" s="1"/>
  <c r="J5" i="31"/>
  <c r="I5" i="31"/>
  <c r="H5" i="31"/>
  <c r="G5" i="31"/>
  <c r="G40" i="31" s="1"/>
  <c r="F5" i="31"/>
  <c r="E5" i="31"/>
  <c r="D5" i="31"/>
  <c r="C5" i="31"/>
  <c r="C40" i="31" s="1"/>
  <c r="H11" i="33" l="1"/>
  <c r="G5" i="33"/>
  <c r="H5" i="33" s="1"/>
  <c r="M40" i="31"/>
  <c r="D40" i="31"/>
  <c r="M5" i="31"/>
  <c r="F26" i="30" l="1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H48" i="29" l="1"/>
  <c r="H47" i="29"/>
  <c r="H46" i="29"/>
  <c r="G46" i="29"/>
  <c r="F46" i="29"/>
  <c r="E46" i="29"/>
  <c r="H45" i="29"/>
  <c r="H44" i="29"/>
  <c r="H43" i="29"/>
  <c r="H42" i="29"/>
  <c r="H41" i="29"/>
  <c r="G41" i="29"/>
  <c r="F41" i="29"/>
  <c r="F35" i="29" s="1"/>
  <c r="E41" i="29"/>
  <c r="H40" i="29"/>
  <c r="H39" i="29"/>
  <c r="H38" i="29"/>
  <c r="H37" i="29"/>
  <c r="H36" i="29"/>
  <c r="G35" i="29"/>
  <c r="E35" i="29"/>
  <c r="H35" i="29" s="1"/>
  <c r="H34" i="29"/>
  <c r="H33" i="29"/>
  <c r="H32" i="29"/>
  <c r="H31" i="29"/>
  <c r="H30" i="29"/>
  <c r="H29" i="29"/>
  <c r="H28" i="29"/>
  <c r="H27" i="29"/>
  <c r="G26" i="29"/>
  <c r="F26" i="29"/>
  <c r="E26" i="29"/>
  <c r="H26" i="29" s="1"/>
  <c r="H25" i="29"/>
  <c r="H24" i="29"/>
  <c r="G23" i="29"/>
  <c r="G19" i="29" s="1"/>
  <c r="F23" i="29"/>
  <c r="E23" i="29"/>
  <c r="H23" i="29" s="1"/>
  <c r="H22" i="29"/>
  <c r="H21" i="29"/>
  <c r="H20" i="29"/>
  <c r="F19" i="29"/>
  <c r="H18" i="29"/>
  <c r="H17" i="29"/>
  <c r="H16" i="29"/>
  <c r="H15" i="29"/>
  <c r="H14" i="29"/>
  <c r="G14" i="29"/>
  <c r="F14" i="29"/>
  <c r="E14" i="29"/>
  <c r="H13" i="29"/>
  <c r="H12" i="29"/>
  <c r="H11" i="29"/>
  <c r="G10" i="29"/>
  <c r="F10" i="29"/>
  <c r="F7" i="29" s="1"/>
  <c r="E10" i="29"/>
  <c r="E7" i="29" s="1"/>
  <c r="H9" i="29"/>
  <c r="H8" i="29"/>
  <c r="H10" i="29" s="1"/>
  <c r="G7" i="29"/>
  <c r="H6" i="29"/>
  <c r="H5" i="29"/>
  <c r="H4" i="29"/>
  <c r="H3" i="29"/>
  <c r="H7" i="29" l="1"/>
  <c r="G49" i="29"/>
  <c r="F49" i="29"/>
  <c r="E19" i="29"/>
  <c r="H19" i="29" s="1"/>
  <c r="E49" i="29" l="1"/>
  <c r="H49" i="29" s="1"/>
  <c r="E44" i="4"/>
  <c r="L17" i="9" l="1"/>
  <c r="J23" i="9"/>
  <c r="J14" i="9"/>
  <c r="D72" i="4" l="1"/>
  <c r="E26" i="4" l="1"/>
  <c r="D73" i="4" l="1"/>
  <c r="O54" i="9" l="1"/>
  <c r="P56" i="9"/>
  <c r="O56" i="9"/>
  <c r="P55" i="9"/>
  <c r="O55" i="9"/>
  <c r="P54" i="9"/>
  <c r="G31" i="9" l="1"/>
  <c r="G13" i="9" s="1"/>
  <c r="E27" i="4"/>
  <c r="E17" i="4"/>
  <c r="B24" i="9"/>
  <c r="E31" i="9"/>
  <c r="E13" i="9" s="1"/>
  <c r="E72" i="4" l="1"/>
  <c r="F72" i="4"/>
  <c r="D27" i="4" l="1"/>
  <c r="H31" i="9" l="1"/>
  <c r="J29" i="9"/>
  <c r="H28" i="9" l="1"/>
  <c r="H13" i="9"/>
  <c r="F31" i="9"/>
  <c r="F13" i="9" s="1"/>
  <c r="J30" i="9"/>
  <c r="D65" i="4"/>
  <c r="E65" i="4"/>
  <c r="C24" i="9" s="1"/>
  <c r="G28" i="9" l="1"/>
  <c r="E28" i="9"/>
  <c r="F28" i="9"/>
  <c r="K30" i="9"/>
  <c r="E18" i="4" l="1"/>
  <c r="D47" i="4" l="1"/>
  <c r="E49" i="4"/>
  <c r="H22" i="9" l="1"/>
  <c r="I22" i="9"/>
  <c r="J40" i="9" l="1"/>
  <c r="K40" i="9"/>
  <c r="E28" i="4"/>
  <c r="J35" i="9" l="1"/>
  <c r="K35" i="9" l="1"/>
  <c r="K45" i="9" l="1"/>
  <c r="J45" i="9"/>
  <c r="K47" i="9"/>
  <c r="J47" i="9"/>
  <c r="K43" i="9"/>
  <c r="J43" i="9"/>
  <c r="K42" i="9"/>
  <c r="J42" i="9"/>
  <c r="K41" i="9"/>
  <c r="J41" i="9"/>
  <c r="G38" i="9"/>
  <c r="F38" i="9"/>
  <c r="E38" i="9"/>
  <c r="D38" i="9"/>
  <c r="C38" i="9"/>
  <c r="B38" i="9"/>
  <c r="K37" i="9"/>
  <c r="J37" i="9"/>
  <c r="K36" i="9"/>
  <c r="J36" i="9"/>
  <c r="K34" i="9"/>
  <c r="J34" i="9"/>
  <c r="K33" i="9"/>
  <c r="J33" i="9"/>
  <c r="K32" i="9"/>
  <c r="J32" i="9"/>
  <c r="I31" i="9"/>
  <c r="D31" i="9"/>
  <c r="C31" i="9"/>
  <c r="B31" i="9"/>
  <c r="J31" i="9" s="1"/>
  <c r="K29" i="9"/>
  <c r="K27" i="9"/>
  <c r="J27" i="9"/>
  <c r="K26" i="9"/>
  <c r="J26" i="9"/>
  <c r="K25" i="9"/>
  <c r="J25" i="9"/>
  <c r="G24" i="9"/>
  <c r="G22" i="9" s="1"/>
  <c r="F24" i="9"/>
  <c r="F22" i="9" s="1"/>
  <c r="E24" i="9"/>
  <c r="O52" i="9" s="1"/>
  <c r="D24" i="9"/>
  <c r="C22" i="9"/>
  <c r="K23" i="9"/>
  <c r="K21" i="9"/>
  <c r="J21" i="9"/>
  <c r="K20" i="9"/>
  <c r="J20" i="9"/>
  <c r="K19" i="9"/>
  <c r="J19" i="9"/>
  <c r="K17" i="9"/>
  <c r="J17" i="9"/>
  <c r="K15" i="9"/>
  <c r="J15" i="9"/>
  <c r="K14" i="9"/>
  <c r="G12" i="9" l="1"/>
  <c r="J13" i="9"/>
  <c r="F12" i="9"/>
  <c r="I28" i="9"/>
  <c r="I13" i="9"/>
  <c r="E22" i="9"/>
  <c r="E12" i="9" s="1"/>
  <c r="D22" i="9"/>
  <c r="P52" i="9"/>
  <c r="D13" i="9"/>
  <c r="K31" i="9"/>
  <c r="K13" i="9" s="1"/>
  <c r="C28" i="9"/>
  <c r="C12" i="9" s="1"/>
  <c r="C13" i="9"/>
  <c r="B13" i="9"/>
  <c r="L13" i="9" s="1"/>
  <c r="B28" i="9"/>
  <c r="J28" i="9" s="1"/>
  <c r="J24" i="9"/>
  <c r="K24" i="9"/>
  <c r="D28" i="9"/>
  <c r="B22" i="9"/>
  <c r="N13" i="9" l="1"/>
  <c r="K28" i="9"/>
  <c r="M13" i="9"/>
  <c r="O13" i="9" s="1"/>
  <c r="J22" i="9"/>
  <c r="D12" i="9"/>
  <c r="K22" i="9"/>
  <c r="B12" i="9"/>
  <c r="D58" i="4" l="1"/>
  <c r="D44" i="4" l="1"/>
  <c r="D39" i="4" l="1"/>
  <c r="F71" i="4" l="1"/>
  <c r="E71" i="4"/>
  <c r="D71" i="4"/>
  <c r="F70" i="4"/>
  <c r="E70" i="4"/>
  <c r="D70" i="4"/>
  <c r="G69" i="4"/>
  <c r="G68" i="4"/>
  <c r="G67" i="4"/>
  <c r="G66" i="4"/>
  <c r="G65" i="4"/>
  <c r="G70" i="4" l="1"/>
  <c r="G72" i="4"/>
  <c r="G71" i="4"/>
  <c r="E58" i="4"/>
  <c r="E52" i="4"/>
  <c r="D52" i="4"/>
  <c r="I48" i="9"/>
  <c r="D49" i="4"/>
  <c r="E47" i="4"/>
  <c r="E39" i="4"/>
  <c r="E33" i="4"/>
  <c r="E31" i="4"/>
  <c r="D31" i="4"/>
  <c r="D28" i="4"/>
  <c r="H48" i="9" s="1"/>
  <c r="E24" i="4"/>
  <c r="E19" i="4"/>
  <c r="D19" i="4"/>
  <c r="H18" i="9" s="1"/>
  <c r="J18" i="9" s="1"/>
  <c r="E13" i="4"/>
  <c r="D13" i="4"/>
  <c r="E10" i="4"/>
  <c r="D10" i="4"/>
  <c r="H16" i="9" s="1"/>
  <c r="J16" i="9" s="1"/>
  <c r="I18" i="9" l="1"/>
  <c r="K18" i="9" s="1"/>
  <c r="E32" i="4"/>
  <c r="I16" i="9"/>
  <c r="D53" i="4"/>
  <c r="H39" i="9"/>
  <c r="O51" i="9" s="1"/>
  <c r="O57" i="9" s="1"/>
  <c r="E53" i="4"/>
  <c r="I39" i="9"/>
  <c r="I38" i="9" s="1"/>
  <c r="H46" i="9"/>
  <c r="J46" i="9" s="1"/>
  <c r="J48" i="9"/>
  <c r="K48" i="9"/>
  <c r="I46" i="9"/>
  <c r="D32" i="4"/>
  <c r="D61" i="4" s="1"/>
  <c r="I12" i="9" l="1"/>
  <c r="M12" i="9" s="1"/>
  <c r="K16" i="9"/>
  <c r="P51" i="9"/>
  <c r="P57" i="9" s="1"/>
  <c r="L29" i="9"/>
  <c r="L35" i="9" s="1"/>
  <c r="K38" i="9"/>
  <c r="K39" i="9"/>
  <c r="H38" i="9"/>
  <c r="H12" i="9" s="1"/>
  <c r="L12" i="9" s="1"/>
  <c r="J39" i="9"/>
  <c r="E61" i="4"/>
  <c r="F73" i="4" s="1"/>
  <c r="M17" i="9" s="1"/>
  <c r="K46" i="9"/>
  <c r="D33" i="4"/>
  <c r="K12" i="9" l="1"/>
  <c r="M16" i="9" s="1"/>
  <c r="M18" i="9" s="1"/>
  <c r="M29" i="9"/>
  <c r="M35" i="9" s="1"/>
  <c r="J38" i="9"/>
  <c r="O12" i="9" l="1"/>
  <c r="J12" i="9"/>
  <c r="M36" i="9"/>
  <c r="P58" i="9"/>
  <c r="M38" i="9"/>
  <c r="L16" i="9" l="1"/>
  <c r="L18" i="9" s="1"/>
  <c r="L36" i="9"/>
  <c r="L38" i="9"/>
  <c r="N12" i="9"/>
  <c r="O58" i="9"/>
</calcChain>
</file>

<file path=xl/sharedStrings.xml><?xml version="1.0" encoding="utf-8"?>
<sst xmlns="http://schemas.openxmlformats.org/spreadsheetml/2006/main" count="781" uniqueCount="283">
  <si>
    <t>КЦСР</t>
  </si>
  <si>
    <t>№ п/п</t>
  </si>
  <si>
    <t>Мероприятия</t>
  </si>
  <si>
    <t xml:space="preserve">Ассигнования на 2013г., руб. </t>
  </si>
  <si>
    <t>ДО</t>
  </si>
  <si>
    <t>II. Направление "Поддержка лучших работников образования"</t>
  </si>
  <si>
    <t>436 09 22</t>
  </si>
  <si>
    <t>2.1.1</t>
  </si>
  <si>
    <t>Стимулирование работников сферы образования  за достижение высоких результатов в профессиональной деятельности по итогам муниципальных конкурсов</t>
  </si>
  <si>
    <t>2.1.2.</t>
  </si>
  <si>
    <t>Организация и проведение конкурсов педагогического мастерства работников сферы образования</t>
  </si>
  <si>
    <t>2.2.</t>
  </si>
  <si>
    <t>Участие педагогических и руководящих работников в проектах, образовательных программах, семинарах, конференциях, форумах, круглых столах, акциях, в том числе международных</t>
  </si>
  <si>
    <t>Всего по мероприятиям:</t>
  </si>
  <si>
    <t>III. Направление "Информатизация образования"</t>
  </si>
  <si>
    <t>3.1.</t>
  </si>
  <si>
    <t>Приобретение цифровых информационно-образовательных программ дополнительного образования, программного обеспечения сайтов муниципальных учреждений</t>
  </si>
  <si>
    <t>436 09 23</t>
  </si>
  <si>
    <t xml:space="preserve"> IV. Направление "Поддержка способной и талантливой молодежи"</t>
  </si>
  <si>
    <t>436 09 25</t>
  </si>
  <si>
    <t>4.1.</t>
  </si>
  <si>
    <t>Организация и проведение муниципальных конкурсов для обучающихся, воспитанников муниципальных образовательных учреждений по результатам образовательных, творческих, спортивных достижений, социально-значимой деятельности</t>
  </si>
  <si>
    <t>4.2.</t>
  </si>
  <si>
    <t>Выплата стипендий обучающимся, воспитанникам муниципальных образовательных учреждений (приложение 2) КОСГУ 290/290005</t>
  </si>
  <si>
    <t>4.3.</t>
  </si>
  <si>
    <t>Организация участия способных и талантливых детей и молодежи в международных, всероссийских, региональных проектах, стажировках, сборах, семинарах, конкурсах, фестивалях и пр.</t>
  </si>
  <si>
    <t>4.4.</t>
  </si>
  <si>
    <t>Открытие и оснащение сетевых профильных групп, классов</t>
  </si>
  <si>
    <t>Всего по мероприятиям</t>
  </si>
  <si>
    <t>V. Направление  "Поддержка системы воспитания"</t>
  </si>
  <si>
    <t>436 09 26</t>
  </si>
  <si>
    <t>5.1.</t>
  </si>
  <si>
    <t>Организация и проведение муниципальных конкурсов детских и молодежных общественных объединений,  осуществляющих свою деятельность при муниципальных учреждениях, подведомственных ДО</t>
  </si>
  <si>
    <t>5.2.</t>
  </si>
  <si>
    <t>Материально-техническое оснащение системы дополнительного образования детей и молодежи в муниципальных учреждениях (приложение 3)</t>
  </si>
  <si>
    <t>5.3.</t>
  </si>
  <si>
    <t>Внедрение в муниципальных образовательных учреждениях программы духовно-нравственного воспитания</t>
  </si>
  <si>
    <t>VI. Направление «Создание условий для сохранения и укрепления здоровья участников образовательного процесса»</t>
  </si>
  <si>
    <t>436 09 28</t>
  </si>
  <si>
    <t>6.1.</t>
  </si>
  <si>
    <t>Здоровьесбережение</t>
  </si>
  <si>
    <t>6.3</t>
  </si>
  <si>
    <t>Обеспечение подвоза обучающихся в муниципальные образовательные учреждения  (приложение 5) КОСГУ 222</t>
  </si>
  <si>
    <t>VII. Направление "Информирование общественности о наиболее важных процессах в сфере образования"</t>
  </si>
  <si>
    <t>436 09 29</t>
  </si>
  <si>
    <t>7.1.</t>
  </si>
  <si>
    <t>Издание каталогов, буклетов, справочников, журнала, выпуск газет, телепередач, размещение статей в печатных и электронных СМИ о наиболее важных процессах в сфере образования</t>
  </si>
  <si>
    <t>436 09 20</t>
  </si>
  <si>
    <t>Всего по плану мероприятий</t>
  </si>
  <si>
    <t>ДКМПиС</t>
  </si>
  <si>
    <t>Организация и проведение окружного и муниципального конкурсов профессионального мастерства работников подведомственных образовательных учреждений</t>
  </si>
  <si>
    <t xml:space="preserve">Организация и проведение муниципальных конкурсов работников подведомственных образовательных учреждений по результатам профессиональной деятельности </t>
  </si>
  <si>
    <t>Организация и проведение муниципального конкурса обучающихся подведомственных образовательных учреждений по результатам образовательных, творческих, спортивных достижений, социально значимой деятельности</t>
  </si>
  <si>
    <t xml:space="preserve">Выплата стипендий обучающимся, воспитанникам муниципальных образовательных учреждений </t>
  </si>
  <si>
    <t>Организация и проведение муниципального конкурса среди образовательных учреждений молодёжной политики по реализации значимых социально-культурных, творческих проектов в сфере воспитания</t>
  </si>
  <si>
    <t>Конкурс на лучшее достижение молодежи</t>
  </si>
  <si>
    <t>Разработка  медикобиологического паспорта здоровья детей - спортсменов олимпийских видов спорта</t>
  </si>
  <si>
    <t>По направлению "Создание условий для сохранения и укрепления здоровья участников образовательного процесса"</t>
  </si>
  <si>
    <t>Организация и проведение муниципального конкурса на представление опыта по внедрению новых форм общественного управления в муниципальных учреждениях дополнительного образования и молодежной политики</t>
  </si>
  <si>
    <t>УИРС</t>
  </si>
  <si>
    <t>ИТОГО</t>
  </si>
  <si>
    <t>Направления</t>
  </si>
  <si>
    <t>федеральный бюджет</t>
  </si>
  <si>
    <t>бюджет автономного округа</t>
  </si>
  <si>
    <t>местный бюджет</t>
  </si>
  <si>
    <t>всего</t>
  </si>
  <si>
    <t>Назначено согласно уточненной бюджетной росписи</t>
  </si>
  <si>
    <t>исполнено</t>
  </si>
  <si>
    <t>Кассовые расходы</t>
  </si>
  <si>
    <t>финансирование из бюджета автономного округа</t>
  </si>
  <si>
    <t>1. Содействие в модернизации муниципальных систем дошкольного образования</t>
  </si>
  <si>
    <t>в том числе за счет остатков</t>
  </si>
  <si>
    <t>2. Поощрение лучших учителей</t>
  </si>
  <si>
    <t>3. Государственная поддержка  талантливой молодежи</t>
  </si>
  <si>
    <t>4. Развитие дистанционного образования детей-инвалидов</t>
  </si>
  <si>
    <t>5. Вознаграждение за классное руководство</t>
  </si>
  <si>
    <t>6. Обеспечение непрерывности, персонификации и актуальности повышения квалификации педагогических и руководящих работников</t>
  </si>
  <si>
    <t>7. Развитие системы оценки качества образования</t>
  </si>
  <si>
    <t>8.  Обеспечение комплексной безопасности и комфортных условий образовательного процесса</t>
  </si>
  <si>
    <t>9. Развитие ресурсных центров  и инфраструктуры сетевого взаимодействия учреждений профессионального образования</t>
  </si>
  <si>
    <t>11. Развитие системы дистанционных форм образования</t>
  </si>
  <si>
    <t>Исполнитель</t>
  </si>
  <si>
    <t>ассигнования</t>
  </si>
  <si>
    <t>поступило</t>
  </si>
  <si>
    <t>ДопФК 5101</t>
  </si>
  <si>
    <t>ДопФК 2101</t>
  </si>
  <si>
    <t>КЛАССНОЕ РУКОВОДСТВО</t>
  </si>
  <si>
    <t>Доп ФК 2214 информатизация</t>
  </si>
  <si>
    <t>НШЮ</t>
  </si>
  <si>
    <t>федерал</t>
  </si>
  <si>
    <t>округ</t>
  </si>
  <si>
    <t>в том числе за счет остатков 2012 ПЛАН</t>
  </si>
  <si>
    <t>в том числе за счет остатков 2012 БЕЗ ПЛАНА</t>
  </si>
  <si>
    <t>в том числе за счет остатков 2011 БЕЗ ПЛАНА</t>
  </si>
  <si>
    <t>2013 год</t>
  </si>
  <si>
    <t>52-54-26</t>
  </si>
  <si>
    <t>Остатки</t>
  </si>
  <si>
    <t xml:space="preserve">Приложение </t>
  </si>
  <si>
    <t>к письму</t>
  </si>
  <si>
    <t xml:space="preserve">в том числе за счет остатков </t>
  </si>
  <si>
    <t>12. Совершенствование организации питания обучающихся</t>
  </si>
  <si>
    <t xml:space="preserve">в том числе субвенции на ежемесячное денежное вознаграждение за классное руководство </t>
  </si>
  <si>
    <t xml:space="preserve">13. Иные мероприятия </t>
  </si>
  <si>
    <t>Руб.</t>
  </si>
  <si>
    <t>Тонковская Александра Николаевна</t>
  </si>
  <si>
    <t>в том числе за счет остатков 2011-2012 ПЛАН ДЭАиЗС</t>
  </si>
  <si>
    <t>НШЮ 2013 год</t>
  </si>
  <si>
    <t>Создание условий для сохранения и укрепления здоровья участников образовательного процесса</t>
  </si>
  <si>
    <t>10. Оснащение образовательных учреждений современными средствами информации</t>
  </si>
  <si>
    <t>департамент финансов Администрации города Сургута</t>
  </si>
  <si>
    <t>(наименование органа, исполняющего бюджет)</t>
  </si>
  <si>
    <t>Бюджет: Бюджет городского округа город Сургут</t>
  </si>
  <si>
    <t>руб.</t>
  </si>
  <si>
    <t>Ассигнования 2013  год</t>
  </si>
  <si>
    <t>Расход по ЛС</t>
  </si>
  <si>
    <t>4360923</t>
  </si>
  <si>
    <t>Итого</t>
  </si>
  <si>
    <t>КОСГУ</t>
  </si>
  <si>
    <t>КП - расходы 1кв</t>
  </si>
  <si>
    <t>КП - расходы 2кв</t>
  </si>
  <si>
    <t>2013 год ДЭАЗиС</t>
  </si>
  <si>
    <t>Остаток неизрасходованных средств от поступило</t>
  </si>
  <si>
    <t>КП - расходы 3кв</t>
  </si>
  <si>
    <t>ИТОГО, в т.ч.</t>
  </si>
  <si>
    <t>Бюджетополучатель: муниципальное казенное учреждение "Управление учёта и отчётности образовательных учреждений", департамент образования Администрации города, муниципальное казенное учреждение "Информационно-методический центр"</t>
  </si>
  <si>
    <t>КЦСР: 4360922,4360923,4360925,4360926,4360928,4360929</t>
  </si>
  <si>
    <t>Бюджетополучатель</t>
  </si>
  <si>
    <t>Истребовано</t>
  </si>
  <si>
    <t>4360922</t>
  </si>
  <si>
    <t/>
  </si>
  <si>
    <t>МКУ "ИМЦ"</t>
  </si>
  <si>
    <t>департамент образования Администрации города</t>
  </si>
  <si>
    <t>4360925</t>
  </si>
  <si>
    <t>МКУ"УУиООУ"</t>
  </si>
  <si>
    <t>4360928</t>
  </si>
  <si>
    <t>4360929</t>
  </si>
  <si>
    <t>Отраслевой код</t>
  </si>
  <si>
    <t>Код субсидии</t>
  </si>
  <si>
    <t>Учреждение</t>
  </si>
  <si>
    <t>Выплаты - План с изменениями 2013  год</t>
  </si>
  <si>
    <t>Обязательства - Принято обязательств</t>
  </si>
  <si>
    <t>Остаток средств на ЛС</t>
  </si>
  <si>
    <t>2-43622-331</t>
  </si>
  <si>
    <t>2-540-0000</t>
  </si>
  <si>
    <t>212</t>
  </si>
  <si>
    <t>222</t>
  </si>
  <si>
    <t>226</t>
  </si>
  <si>
    <t>2-43622-332</t>
  </si>
  <si>
    <t>2-43622-333</t>
  </si>
  <si>
    <t>2-43625-332</t>
  </si>
  <si>
    <t>2-43626-332</t>
  </si>
  <si>
    <t>310</t>
  </si>
  <si>
    <t>2-43626-333</t>
  </si>
  <si>
    <t>2-43628-332</t>
  </si>
  <si>
    <t>КП - расходы Январь</t>
  </si>
  <si>
    <t>КП - расходы Апрель</t>
  </si>
  <si>
    <t>КП - расходы Июль</t>
  </si>
  <si>
    <t>КП - расходы Октябрь</t>
  </si>
  <si>
    <t>КП - расходы 4кв</t>
  </si>
  <si>
    <t>МБДОУ № 3 "Эрудит"</t>
  </si>
  <si>
    <t>МБОУ ДОД ЦДТ</t>
  </si>
  <si>
    <t>МБОУ СОШ № 29</t>
  </si>
  <si>
    <t>МБОУ гимназия "Лаборатория Салахова"</t>
  </si>
  <si>
    <t>МБОУ СОШ № 10</t>
  </si>
  <si>
    <t>МБОУ СОШ № 8 имени Сибирцева А.Н.</t>
  </si>
  <si>
    <t>МБОУ лицей №2</t>
  </si>
  <si>
    <t>4360926</t>
  </si>
  <si>
    <t>МБОУ НШ - ДС № 42</t>
  </si>
  <si>
    <t>МБОУ НШ - ДС № 43</t>
  </si>
  <si>
    <t>МБОУ гимназия № 4</t>
  </si>
  <si>
    <t>МБВ(с)ОУО(с)ОШ № 1</t>
  </si>
  <si>
    <t>МБОУ СОШ № 15</t>
  </si>
  <si>
    <t>МБОУ СОШ № 19</t>
  </si>
  <si>
    <t>МБОУ СОШ № 22</t>
  </si>
  <si>
    <t>МБОУ СОШ № 32</t>
  </si>
  <si>
    <t>МБОУ СОШ № 4</t>
  </si>
  <si>
    <t>МБОУ СОШ № 44</t>
  </si>
  <si>
    <t>ПНПО</t>
  </si>
  <si>
    <t>ДГХ</t>
  </si>
  <si>
    <t xml:space="preserve">Сведения об исполнении расходов по мероприятиям, реализуемым в рамках приоритетного национального проекта "Образование", 
целевой программы Ханты - Мансийского автономного округа - Югры "Новая школа Югры на 2010 - 2013 годы и на период до 2015 года" на территории города Сургута </t>
  </si>
  <si>
    <t>340</t>
  </si>
  <si>
    <t xml:space="preserve">от ______________ № ___________________ </t>
  </si>
  <si>
    <t>Операции бюджетных и автономных учреждений на 29.09.2013 г.</t>
  </si>
  <si>
    <t>Не израсходованно средств</t>
  </si>
  <si>
    <t xml:space="preserve"> на 29.09.2013 г.</t>
  </si>
  <si>
    <t>Дата печати 28.09.2013 (15:37:30)</t>
  </si>
  <si>
    <t>Не использовано средств</t>
  </si>
  <si>
    <t>по состоянию на 01.10.2013 год</t>
  </si>
  <si>
    <t>Сводная таблица на 01.10.2013, руб.</t>
  </si>
  <si>
    <t>Расход на 01.10.2013</t>
  </si>
  <si>
    <t>расход на 01.10.2013</t>
  </si>
  <si>
    <t>Дата печати 28.09.2013 (18:22:05)</t>
  </si>
  <si>
    <t>Не перечисленные на л/с ОУ</t>
  </si>
  <si>
    <t xml:space="preserve"> на 01.10.2013 г.</t>
  </si>
  <si>
    <t>Дата печати 30.09.2013 (12:38:59)</t>
  </si>
  <si>
    <t>Бланк расходов: МКУ "ИЦ "АСУ-Город" АСУГО-10-040</t>
  </si>
  <si>
    <t>КФСР: 0709</t>
  </si>
  <si>
    <t>КЦСР: 4360923</t>
  </si>
  <si>
    <t>КФСР</t>
  </si>
  <si>
    <t>КВР</t>
  </si>
  <si>
    <t>КВСР</t>
  </si>
  <si>
    <t>Доп. ФК</t>
  </si>
  <si>
    <t>Доп. ЭК</t>
  </si>
  <si>
    <t>Доп. КР</t>
  </si>
  <si>
    <t>Исполнение от кассового плана</t>
  </si>
  <si>
    <t>Исполнение от года</t>
  </si>
  <si>
    <t>0709</t>
  </si>
  <si>
    <t>242</t>
  </si>
  <si>
    <t>221</t>
  </si>
  <si>
    <t>040</t>
  </si>
  <si>
    <t>0000</t>
  </si>
  <si>
    <t>000000</t>
  </si>
  <si>
    <t>31530</t>
  </si>
  <si>
    <t>31630</t>
  </si>
  <si>
    <t>33130</t>
  </si>
  <si>
    <t>33230</t>
  </si>
  <si>
    <t>33330</t>
  </si>
  <si>
    <t>Форма</t>
  </si>
  <si>
    <t>ежемесячно</t>
  </si>
  <si>
    <r>
      <t xml:space="preserve">Тактические показатели по реализации приоритетного национального проекта «Образование» 
</t>
    </r>
    <r>
      <rPr>
        <u/>
        <sz val="13"/>
        <color indexed="8"/>
        <rFont val="Times New Roman"/>
        <family val="1"/>
        <charset val="204"/>
      </rPr>
      <t>департамента культуры, молодёжной политики и спорта</t>
    </r>
    <r>
      <rPr>
        <sz val="13"/>
        <color indexed="8"/>
        <rFont val="Times New Roman"/>
        <family val="1"/>
        <charset val="204"/>
      </rPr>
      <t xml:space="preserve">
</t>
    </r>
    <r>
      <rPr>
        <sz val="8"/>
        <color indexed="8"/>
        <rFont val="Times New Roman"/>
        <family val="1"/>
        <charset val="204"/>
      </rPr>
      <t>(наименование структурного подразделения Администрации города)</t>
    </r>
    <r>
      <rPr>
        <sz val="13"/>
        <color indexed="8"/>
        <rFont val="Times New Roman"/>
        <family val="1"/>
        <charset val="204"/>
      </rPr>
      <t xml:space="preserve">
в 2013 году (по состоянию на 30 сентября)</t>
    </r>
  </si>
  <si>
    <t>№ мероприятия
в соотв. с пунктом постановления</t>
  </si>
  <si>
    <t>Наименование мероприятий</t>
  </si>
  <si>
    <t>Финансовые затраты, руб.</t>
  </si>
  <si>
    <t>%  
исполнения</t>
  </si>
  <si>
    <t>Примечание</t>
  </si>
  <si>
    <t xml:space="preserve">Фактическое исполнение отчетного периода </t>
  </si>
  <si>
    <t>факт кр.315</t>
  </si>
  <si>
    <t>факт кр.316</t>
  </si>
  <si>
    <t>факт кр.318</t>
  </si>
  <si>
    <t>факт АУ Хореогр.шк., кр.315.10</t>
  </si>
  <si>
    <t>факт АУ "Олимп", кр.316.10</t>
  </si>
  <si>
    <t>факт АУ "Наше время", кр.318.10</t>
  </si>
  <si>
    <t xml:space="preserve">План на год </t>
  </si>
  <si>
    <t>План на год (Уточненный, Распоряжение от 21.11.2011 № 3465)</t>
  </si>
  <si>
    <t>План отчетного периода
  (9 месяцев)</t>
  </si>
  <si>
    <t>Финансирование отчетного периода
 (за январь-сентябрь)</t>
  </si>
  <si>
    <t>Расход отчетного периода
 (за январь-сентябрь)</t>
  </si>
  <si>
    <t xml:space="preserve">Всего на реализацию ПНПО: </t>
  </si>
  <si>
    <t>в том числе:</t>
  </si>
  <si>
    <t>2.</t>
  </si>
  <si>
    <t>По направлению "Поддержка лучших работников образования"</t>
  </si>
  <si>
    <t>2.1.</t>
  </si>
  <si>
    <t>2.3.</t>
  </si>
  <si>
    <t>4.</t>
  </si>
  <si>
    <t>По направлению "Поддержка способной и талантливой молодёжи"</t>
  </si>
  <si>
    <t>Выплата стипендий обучающимся муниципальных образовательных учреждений</t>
  </si>
  <si>
    <t>б)</t>
  </si>
  <si>
    <t>стипендии им. А.С. Знаменского</t>
  </si>
  <si>
    <t>в)</t>
  </si>
  <si>
    <t>стипендии за достижение высоких результатов в соревновательной деятельности</t>
  </si>
  <si>
    <t>В соответствии с решением Думы г.Сургута от 20.06.2013 № 344-VДГ, внесены изменения в бюджетную роспись: перемещены средства на выплату стипендии обучающимся из сметы комитета по физической культуре в планы ФХД учреждений. Перечислены стипендии учащимся за 9 месяцев в сумме 870175 руб., направены заявки на оплату стипендий в следующем периоде.</t>
  </si>
  <si>
    <t>г)</t>
  </si>
  <si>
    <t>стипендии за достижение высоких результатов в соревновательной, конкурсной деятельности</t>
  </si>
  <si>
    <t>Организация участия способных и талантливых детей и молодежи в международных, всероссийских, региональных проектах, стажировках, сборах, семинарах, конкурсах, фестивалях, соревнованиях, состязаниях</t>
  </si>
  <si>
    <t>Не исполнено 286440 рублей запланированные на оплату расходов: 
1) по организации участия учащихся ДШИ 1 на международном конкурсе  "Чешская сказка" в сумме 48440 руб., в связи с уточнением источника финансирования (оплата произведена за счет внебюджета), ассигнования перенаправлены на конкурс "Рождественские ассамблеи" , срок исполнения - декабрь , 2) на участие в конкурсе молодых дизайнеров "Русский силует"  МАУ ПРСМ "Наше время" в сумме 238000 руб. , в связи с переносом сроков мероприятия на октябрь.</t>
  </si>
  <si>
    <t>4.6.</t>
  </si>
  <si>
    <t>Организация и проведение муниципального конкурса по реализации значимых социально-культурных, творческих проектов проектов в сфере воспитания учреждений, подведомственных департаменту культуры, молодежной политики и спорта</t>
  </si>
  <si>
    <t>5.</t>
  </si>
  <si>
    <t>По направлению "Поддержка системы воспитания"</t>
  </si>
  <si>
    <t>Организация и проведение муниципального конкурса на лучшее достижение молодёжи среди учреждений молодёжной политики, подведомственных ДКМПиС</t>
  </si>
  <si>
    <t>6.</t>
  </si>
  <si>
    <t>6.4.</t>
  </si>
  <si>
    <t xml:space="preserve">Разработка  медико-биологического паспорта здоровья детей - спортсменов </t>
  </si>
  <si>
    <t>7.</t>
  </si>
  <si>
    <t>По направлению «Информирование общественности о наиболее важных процессах в сфере образования»</t>
  </si>
  <si>
    <t>Внедрение новых форм государственно-общественного управления муниципальным образовательным учреждением (создание управляющих, попечительских советов)</t>
  </si>
  <si>
    <t>7.2.</t>
  </si>
  <si>
    <t>Издание каталогов, буклетов, справочников, журналов, выпуск газет, телепередач (видео-роликов), размещение статей в печатных и электронных СМИ, размещение информации официальном сайте Администрации города Сургута  о наиболее важных процессах в сфере образования</t>
  </si>
  <si>
    <t>7.3.</t>
  </si>
  <si>
    <t>Директор департамента культуры, молодёжной политики и спорта</t>
  </si>
  <si>
    <t>Г.Р. Грищенкова</t>
  </si>
  <si>
    <t>Начальник  отдела бухгалтерского учета</t>
  </si>
  <si>
    <t>Т.Ю. Храмкова</t>
  </si>
  <si>
    <t>Начальник планово-экономического отдела</t>
  </si>
  <si>
    <t>А.Н. Исрафилова</t>
  </si>
  <si>
    <t>Главный специалист отдела дополнительного образования</t>
  </si>
  <si>
    <t>И.А. Елисеева</t>
  </si>
  <si>
    <t>Исп.: Ганатанова Л.В. 52-22-02</t>
  </si>
  <si>
    <t xml:space="preserve">Начальник управления экономического планирования, 
анализа и прогнозирования </t>
  </si>
  <si>
    <t>Е.А. Рубекина</t>
  </si>
  <si>
    <t>Заместитель начальника отдела экономического планирования, прогнозирования и ведомственных программ</t>
  </si>
  <si>
    <t>Н.В. Бурик</t>
  </si>
  <si>
    <t>Операции бюджетных и автономных учреждений на 02.10.2013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</si>
</sst>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_р_."/>
    <numFmt numFmtId="165" formatCode="&quot;$&quot;#,##0_);\(&quot;$&quot;#,##0\)"/>
    <numFmt numFmtId="166" formatCode="&quot;р.&quot;#,##0_);\(&quot;р.&quot;#,##0\)"/>
    <numFmt numFmtId="167" formatCode="#,##0.0"/>
    <numFmt numFmtId="168" formatCode="#,##0.00_р_."/>
    <numFmt numFmtId="169" formatCode="0.000"/>
    <numFmt numFmtId="170" formatCode="#,##0.0_р_."/>
    <numFmt numFmtId="171" formatCode="#,##0.000_р_.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</font>
    <font>
      <b/>
      <i/>
      <u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  <family val="2"/>
      <charset val="204"/>
    </font>
    <font>
      <sz val="10"/>
      <name val="Arial"/>
      <family val="2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Narrow"/>
      <family val="2"/>
    </font>
    <font>
      <sz val="8"/>
      <name val="Arial Narrow"/>
      <family val="2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sz val="11"/>
      <color indexed="8"/>
      <name val="Times New Roman"/>
      <family val="1"/>
      <charset val="204"/>
    </font>
    <font>
      <sz val="8"/>
      <name val="Times New Roman"/>
      <family val="1"/>
    </font>
    <font>
      <b/>
      <sz val="10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5" fillId="0" borderId="0"/>
    <xf numFmtId="0" fontId="4" fillId="0" borderId="0"/>
    <xf numFmtId="0" fontId="14" fillId="0" borderId="0"/>
    <xf numFmtId="0" fontId="5" fillId="0" borderId="0"/>
    <xf numFmtId="0" fontId="17" fillId="0" borderId="0"/>
    <xf numFmtId="0" fontId="1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5" fillId="0" borderId="0"/>
    <xf numFmtId="9" fontId="17" fillId="0" borderId="0" applyFont="0" applyFill="0" applyBorder="0" applyAlignment="0" applyProtection="0"/>
    <xf numFmtId="0" fontId="18" fillId="0" borderId="0"/>
    <xf numFmtId="0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166" fontId="5" fillId="0" borderId="0" applyFont="0" applyFill="0" applyBorder="0" applyAlignment="0" applyProtection="0"/>
    <xf numFmtId="0" fontId="23" fillId="0" borderId="0"/>
    <xf numFmtId="0" fontId="24" fillId="0" borderId="0"/>
    <xf numFmtId="0" fontId="34" fillId="0" borderId="0"/>
    <xf numFmtId="0" fontId="3" fillId="0" borderId="0"/>
    <xf numFmtId="0" fontId="5" fillId="0" borderId="0"/>
    <xf numFmtId="0" fontId="45" fillId="0" borderId="0"/>
    <xf numFmtId="0" fontId="2" fillId="0" borderId="0"/>
    <xf numFmtId="0" fontId="52" fillId="0" borderId="0"/>
    <xf numFmtId="0" fontId="1" fillId="0" borderId="0"/>
    <xf numFmtId="0" fontId="79" fillId="0" borderId="0"/>
  </cellStyleXfs>
  <cellXfs count="324">
    <xf numFmtId="0" fontId="0" fillId="0" borderId="0" xfId="0"/>
    <xf numFmtId="0" fontId="7" fillId="0" borderId="0" xfId="1" applyFont="1" applyFill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49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left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9" fillId="4" borderId="2" xfId="1" applyFont="1" applyFill="1" applyBorder="1" applyAlignment="1" applyProtection="1">
      <alignment horizontal="center" vertical="center"/>
      <protection locked="0"/>
    </xf>
    <xf numFmtId="49" fontId="9" fillId="4" borderId="1" xfId="1" applyNumberFormat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left" vertical="center"/>
      <protection locked="0"/>
    </xf>
    <xf numFmtId="4" fontId="9" fillId="4" borderId="1" xfId="1" applyNumberFormat="1" applyFont="1" applyFill="1" applyBorder="1" applyAlignment="1" applyProtection="1">
      <alignment horizontal="center" vertical="center"/>
      <protection locked="0"/>
    </xf>
    <xf numFmtId="0" fontId="9" fillId="4" borderId="0" xfId="1" applyFont="1" applyFill="1" applyAlignment="1" applyProtection="1">
      <alignment vertical="center"/>
      <protection locked="0"/>
    </xf>
    <xf numFmtId="49" fontId="7" fillId="3" borderId="1" xfId="1" applyNumberFormat="1" applyFont="1" applyFill="1" applyBorder="1" applyAlignment="1" applyProtection="1">
      <alignment horizontal="center" vertical="center"/>
      <protection locked="0"/>
    </xf>
    <xf numFmtId="49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horizontal="left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1" applyFont="1" applyFill="1" applyAlignment="1" applyProtection="1">
      <alignment vertical="center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center" vertical="center"/>
      <protection locked="0"/>
    </xf>
    <xf numFmtId="3" fontId="7" fillId="0" borderId="0" xfId="1" applyNumberFormat="1" applyFont="1" applyFill="1" applyAlignment="1" applyProtection="1">
      <alignment horizontal="left" vertical="center"/>
      <protection locked="0"/>
    </xf>
    <xf numFmtId="4" fontId="7" fillId="0" borderId="0" xfId="1" applyNumberFormat="1" applyFont="1" applyFill="1" applyAlignment="1" applyProtection="1">
      <alignment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5" borderId="1" xfId="2" applyFont="1" applyFill="1" applyBorder="1" applyAlignment="1">
      <alignment horizontal="left" vertical="center" wrapText="1"/>
    </xf>
    <xf numFmtId="0" fontId="7" fillId="6" borderId="1" xfId="1" applyFont="1" applyFill="1" applyBorder="1" applyAlignment="1" applyProtection="1">
      <alignment horizontal="center" vertical="center"/>
      <protection locked="0"/>
    </xf>
    <xf numFmtId="49" fontId="7" fillId="6" borderId="1" xfId="1" applyNumberFormat="1" applyFont="1" applyFill="1" applyBorder="1" applyAlignment="1" applyProtection="1">
      <alignment horizontal="center" vertical="center"/>
      <protection locked="0"/>
    </xf>
    <xf numFmtId="0" fontId="10" fillId="6" borderId="1" xfId="2" applyFont="1" applyFill="1" applyBorder="1" applyAlignment="1">
      <alignment horizontal="left" vertical="center" wrapText="1"/>
    </xf>
    <xf numFmtId="4" fontId="7" fillId="6" borderId="1" xfId="1" applyNumberFormat="1" applyFont="1" applyFill="1" applyBorder="1" applyAlignment="1" applyProtection="1">
      <alignment horizontal="center" vertical="center"/>
      <protection locked="0"/>
    </xf>
    <xf numFmtId="0" fontId="7" fillId="6" borderId="0" xfId="1" applyFont="1" applyFill="1" applyAlignment="1" applyProtection="1">
      <alignment vertical="center"/>
      <protection locked="0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49" fontId="11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1" applyFont="1" applyFill="1" applyBorder="1" applyAlignment="1" applyProtection="1">
      <alignment horizontal="left" vertical="center" wrapText="1"/>
      <protection locked="0"/>
    </xf>
    <xf numFmtId="4" fontId="11" fillId="7" borderId="1" xfId="1" applyNumberFormat="1" applyFont="1" applyFill="1" applyBorder="1" applyAlignment="1" applyProtection="1">
      <alignment horizontal="center" vertical="center"/>
      <protection locked="0"/>
    </xf>
    <xf numFmtId="0" fontId="11" fillId="7" borderId="0" xfId="1" applyFont="1" applyFill="1" applyAlignment="1" applyProtection="1">
      <alignment vertical="center"/>
      <protection locked="0"/>
    </xf>
    <xf numFmtId="0" fontId="10" fillId="6" borderId="1" xfId="1" applyFont="1" applyFill="1" applyBorder="1" applyAlignment="1" applyProtection="1">
      <alignment horizontal="center" vertical="center" wrapText="1"/>
      <protection locked="0"/>
    </xf>
    <xf numFmtId="49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1" applyFont="1" applyFill="1" applyBorder="1" applyAlignment="1" applyProtection="1">
      <alignment horizontal="left" vertical="center" wrapText="1"/>
      <protection locked="0"/>
    </xf>
    <xf numFmtId="4" fontId="10" fillId="6" borderId="1" xfId="1" applyNumberFormat="1" applyFont="1" applyFill="1" applyBorder="1" applyAlignment="1" applyProtection="1">
      <alignment horizontal="center" vertical="center"/>
      <protection locked="0"/>
    </xf>
    <xf numFmtId="0" fontId="10" fillId="6" borderId="0" xfId="1" applyFont="1" applyFill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164" fontId="10" fillId="6" borderId="1" xfId="2" applyNumberFormat="1" applyFont="1" applyFill="1" applyBorder="1" applyAlignment="1">
      <alignment horizontal="left" vertical="center" wrapText="1"/>
    </xf>
    <xf numFmtId="0" fontId="7" fillId="6" borderId="0" xfId="1" applyFont="1" applyFill="1" applyAlignment="1" applyProtection="1">
      <alignment horizontal="center" vertical="center"/>
      <protection locked="0"/>
    </xf>
    <xf numFmtId="0" fontId="11" fillId="7" borderId="1" xfId="1" applyFont="1" applyFill="1" applyBorder="1" applyAlignment="1" applyProtection="1">
      <alignment horizontal="center" vertical="center"/>
      <protection locked="0"/>
    </xf>
    <xf numFmtId="49" fontId="11" fillId="7" borderId="1" xfId="1" applyNumberFormat="1" applyFont="1" applyFill="1" applyBorder="1" applyAlignment="1" applyProtection="1">
      <alignment horizontal="center" vertical="center"/>
      <protection locked="0"/>
    </xf>
    <xf numFmtId="0" fontId="11" fillId="7" borderId="0" xfId="1" applyFont="1" applyFill="1" applyAlignment="1" applyProtection="1">
      <alignment horizontal="center" vertical="center"/>
      <protection locked="0"/>
    </xf>
    <xf numFmtId="0" fontId="7" fillId="5" borderId="1" xfId="1" applyFont="1" applyFill="1" applyBorder="1" applyAlignment="1" applyProtection="1">
      <alignment horizontal="left" vertical="center" wrapText="1"/>
      <protection locked="0"/>
    </xf>
    <xf numFmtId="0" fontId="7" fillId="6" borderId="1" xfId="1" applyFont="1" applyFill="1" applyBorder="1" applyAlignment="1" applyProtection="1">
      <alignment horizontal="left" vertical="center" wrapText="1"/>
      <protection locked="0"/>
    </xf>
    <xf numFmtId="0" fontId="10" fillId="6" borderId="1" xfId="1" applyFont="1" applyFill="1" applyBorder="1" applyAlignment="1" applyProtection="1">
      <alignment horizontal="center" vertical="center"/>
      <protection locked="0"/>
    </xf>
    <xf numFmtId="49" fontId="10" fillId="6" borderId="1" xfId="1" applyNumberFormat="1" applyFont="1" applyFill="1" applyBorder="1" applyAlignment="1" applyProtection="1">
      <alignment horizontal="center" vertical="center"/>
      <protection locked="0"/>
    </xf>
    <xf numFmtId="0" fontId="10" fillId="6" borderId="0" xfId="1" applyFont="1" applyFill="1" applyAlignment="1" applyProtection="1">
      <alignment horizontal="center" vertical="center"/>
      <protection locked="0"/>
    </xf>
    <xf numFmtId="0" fontId="7" fillId="8" borderId="1" xfId="1" applyFont="1" applyFill="1" applyBorder="1" applyAlignment="1" applyProtection="1">
      <alignment horizontal="center" vertical="center"/>
      <protection locked="0"/>
    </xf>
    <xf numFmtId="49" fontId="7" fillId="8" borderId="1" xfId="1" applyNumberFormat="1" applyFont="1" applyFill="1" applyBorder="1" applyAlignment="1" applyProtection="1">
      <alignment horizontal="center" vertical="center"/>
      <protection locked="0"/>
    </xf>
    <xf numFmtId="0" fontId="7" fillId="8" borderId="1" xfId="1" applyFont="1" applyFill="1" applyBorder="1" applyAlignment="1" applyProtection="1">
      <alignment horizontal="left" vertical="center"/>
      <protection locked="0"/>
    </xf>
    <xf numFmtId="4" fontId="11" fillId="8" borderId="1" xfId="1" applyNumberFormat="1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4" fontId="7" fillId="5" borderId="1" xfId="1" applyNumberFormat="1" applyFont="1" applyFill="1" applyBorder="1" applyAlignment="1" applyProtection="1">
      <alignment horizontal="center" vertical="center"/>
      <protection locked="0"/>
    </xf>
    <xf numFmtId="0" fontId="7" fillId="9" borderId="1" xfId="1" applyFont="1" applyFill="1" applyBorder="1" applyAlignment="1" applyProtection="1">
      <alignment horizontal="center" vertical="center"/>
      <protection locked="0"/>
    </xf>
    <xf numFmtId="49" fontId="7" fillId="9" borderId="1" xfId="1" applyNumberFormat="1" applyFont="1" applyFill="1" applyBorder="1" applyAlignment="1" applyProtection="1">
      <alignment horizontal="center" vertical="center"/>
      <protection locked="0"/>
    </xf>
    <xf numFmtId="0" fontId="7" fillId="9" borderId="1" xfId="1" applyFont="1" applyFill="1" applyBorder="1" applyAlignment="1" applyProtection="1">
      <alignment horizontal="left" vertical="center"/>
      <protection locked="0"/>
    </xf>
    <xf numFmtId="4" fontId="11" fillId="9" borderId="1" xfId="1" applyNumberFormat="1" applyFont="1" applyFill="1" applyBorder="1" applyAlignment="1" applyProtection="1">
      <alignment horizontal="center" vertical="center"/>
      <protection locked="0"/>
    </xf>
    <xf numFmtId="0" fontId="7" fillId="9" borderId="0" xfId="1" applyFont="1" applyFill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left" vertical="center"/>
      <protection locked="0"/>
    </xf>
    <xf numFmtId="4" fontId="13" fillId="0" borderId="1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15" fillId="0" borderId="0" xfId="3" applyFont="1" applyFill="1" applyAlignment="1">
      <alignment horizontal="center" vertical="center" wrapText="1"/>
    </xf>
    <xf numFmtId="0" fontId="15" fillId="0" borderId="0" xfId="3" applyFont="1" applyFill="1"/>
    <xf numFmtId="0" fontId="16" fillId="0" borderId="0" xfId="3" applyFont="1" applyFill="1"/>
    <xf numFmtId="4" fontId="16" fillId="0" borderId="0" xfId="3" applyNumberFormat="1" applyFont="1" applyFill="1"/>
    <xf numFmtId="0" fontId="20" fillId="0" borderId="1" xfId="1" applyFont="1" applyFill="1" applyBorder="1" applyAlignment="1" applyProtection="1">
      <alignment horizontal="left" vertical="center"/>
      <protection locked="0"/>
    </xf>
    <xf numFmtId="4" fontId="20" fillId="0" borderId="1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Fill="1" applyBorder="1" applyAlignment="1" applyProtection="1">
      <alignment horizontal="right" vertical="center"/>
      <protection locked="0"/>
    </xf>
    <xf numFmtId="4" fontId="21" fillId="0" borderId="1" xfId="1" applyNumberFormat="1" applyFont="1" applyFill="1" applyBorder="1" applyAlignment="1" applyProtection="1">
      <alignment horizontal="center" vertical="center"/>
      <protection locked="0"/>
    </xf>
    <xf numFmtId="49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Fill="1"/>
    <xf numFmtId="4" fontId="16" fillId="0" borderId="0" xfId="3" applyNumberFormat="1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4" fontId="15" fillId="0" borderId="0" xfId="3" applyNumberFormat="1" applyFont="1" applyFill="1"/>
    <xf numFmtId="4" fontId="22" fillId="0" borderId="0" xfId="3" applyNumberFormat="1" applyFont="1" applyFill="1"/>
    <xf numFmtId="4" fontId="22" fillId="0" borderId="0" xfId="3" applyNumberFormat="1" applyFont="1" applyFill="1" applyAlignment="1">
      <alignment horizontal="center" vertical="center"/>
    </xf>
    <xf numFmtId="4" fontId="22" fillId="0" borderId="0" xfId="3" applyNumberFormat="1" applyFont="1" applyFill="1" applyAlignment="1">
      <alignment horizontal="center"/>
    </xf>
    <xf numFmtId="4" fontId="15" fillId="0" borderId="0" xfId="3" applyNumberFormat="1" applyFont="1" applyFill="1" applyAlignment="1">
      <alignment horizontal="center"/>
    </xf>
    <xf numFmtId="0" fontId="37" fillId="0" borderId="0" xfId="3" applyFont="1" applyFill="1" applyAlignment="1">
      <alignment horizontal="center" vertical="center" wrapText="1"/>
    </xf>
    <xf numFmtId="10" fontId="10" fillId="0" borderId="0" xfId="3" applyNumberFormat="1" applyFont="1" applyFill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4" fontId="7" fillId="0" borderId="0" xfId="3" applyNumberFormat="1" applyFont="1" applyFill="1" applyAlignment="1">
      <alignment horizontal="center" vertical="center"/>
    </xf>
    <xf numFmtId="0" fontId="39" fillId="0" borderId="0" xfId="3" applyFont="1" applyFill="1" applyAlignment="1">
      <alignment horizontal="center" vertical="center" wrapText="1"/>
    </xf>
    <xf numFmtId="0" fontId="39" fillId="0" borderId="0" xfId="3" applyFont="1" applyFill="1"/>
    <xf numFmtId="0" fontId="39" fillId="0" borderId="0" xfId="3" applyFont="1" applyFill="1" applyAlignment="1">
      <alignment horizontal="left" vertical="center" wrapText="1"/>
    </xf>
    <xf numFmtId="0" fontId="39" fillId="0" borderId="0" xfId="3" applyFont="1" applyFill="1" applyAlignment="1">
      <alignment horizontal="right" vertical="center"/>
    </xf>
    <xf numFmtId="0" fontId="35" fillId="0" borderId="0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center" vertical="center" wrapText="1"/>
    </xf>
    <xf numFmtId="4" fontId="35" fillId="0" borderId="0" xfId="3" applyNumberFormat="1" applyFont="1" applyFill="1" applyBorder="1" applyAlignment="1">
      <alignment horizontal="center" vertical="center" wrapText="1"/>
    </xf>
    <xf numFmtId="4" fontId="40" fillId="0" borderId="0" xfId="3" applyNumberFormat="1" applyFont="1" applyFill="1" applyBorder="1" applyAlignment="1">
      <alignment horizontal="center" vertical="center" wrapText="1"/>
    </xf>
    <xf numFmtId="0" fontId="35" fillId="0" borderId="0" xfId="3" applyFont="1" applyFill="1"/>
    <xf numFmtId="0" fontId="41" fillId="0" borderId="0" xfId="3" applyFont="1" applyFill="1" applyAlignment="1">
      <alignment horizontal="center" vertical="center" wrapText="1"/>
    </xf>
    <xf numFmtId="0" fontId="41" fillId="0" borderId="0" xfId="3" applyFont="1" applyFill="1" applyAlignment="1">
      <alignment horizontal="right" vertical="center" wrapText="1"/>
    </xf>
    <xf numFmtId="0" fontId="41" fillId="0" borderId="0" xfId="3" applyFont="1" applyFill="1"/>
    <xf numFmtId="0" fontId="41" fillId="0" borderId="0" xfId="3" applyFont="1" applyFill="1" applyAlignment="1">
      <alignment horizontal="left" vertical="center" wrapText="1"/>
    </xf>
    <xf numFmtId="0" fontId="41" fillId="0" borderId="0" xfId="3" applyFont="1" applyFill="1" applyAlignment="1">
      <alignment horizontal="right" vertical="center"/>
    </xf>
    <xf numFmtId="0" fontId="35" fillId="0" borderId="0" xfId="3" applyFont="1" applyFill="1" applyAlignment="1">
      <alignment horizontal="center" vertical="center" wrapText="1"/>
    </xf>
    <xf numFmtId="10" fontId="36" fillId="0" borderId="0" xfId="3" applyNumberFormat="1" applyFont="1" applyFill="1" applyAlignment="1">
      <alignment horizontal="left" vertical="center"/>
    </xf>
    <xf numFmtId="0" fontId="43" fillId="0" borderId="0" xfId="0" applyFont="1"/>
    <xf numFmtId="0" fontId="33" fillId="0" borderId="1" xfId="3" applyFont="1" applyFill="1" applyBorder="1" applyAlignment="1">
      <alignment horizontal="center" vertical="center" wrapText="1"/>
    </xf>
    <xf numFmtId="4" fontId="42" fillId="0" borderId="1" xfId="3" applyNumberFormat="1" applyFont="1" applyFill="1" applyBorder="1" applyAlignment="1">
      <alignment horizontal="center" vertical="center" wrapText="1"/>
    </xf>
    <xf numFmtId="4" fontId="44" fillId="0" borderId="1" xfId="3" applyNumberFormat="1" applyFont="1" applyFill="1" applyBorder="1" applyAlignment="1">
      <alignment horizontal="center" vertical="center" wrapText="1"/>
    </xf>
    <xf numFmtId="4" fontId="33" fillId="0" borderId="0" xfId="3" applyNumberFormat="1" applyFont="1" applyFill="1"/>
    <xf numFmtId="4" fontId="41" fillId="0" borderId="0" xfId="3" applyNumberFormat="1" applyFont="1" applyFill="1"/>
    <xf numFmtId="4" fontId="39" fillId="0" borderId="0" xfId="3" applyNumberFormat="1" applyFont="1" applyFill="1"/>
    <xf numFmtId="0" fontId="39" fillId="0" borderId="0" xfId="3" applyFont="1" applyFill="1" applyAlignment="1">
      <alignment horizontal="center"/>
    </xf>
    <xf numFmtId="0" fontId="47" fillId="0" borderId="1" xfId="3" applyFont="1" applyFill="1" applyBorder="1" applyAlignment="1">
      <alignment vertical="center" wrapText="1"/>
    </xf>
    <xf numFmtId="4" fontId="47" fillId="0" borderId="1" xfId="3" applyNumberFormat="1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vertical="center" wrapText="1"/>
    </xf>
    <xf numFmtId="0" fontId="42" fillId="0" borderId="1" xfId="3" applyFont="1" applyFill="1" applyBorder="1" applyAlignment="1">
      <alignment vertical="center" wrapText="1"/>
    </xf>
    <xf numFmtId="0" fontId="44" fillId="0" borderId="1" xfId="3" applyFont="1" applyFill="1" applyBorder="1" applyAlignment="1">
      <alignment horizontal="left" vertical="center" wrapText="1"/>
    </xf>
    <xf numFmtId="0" fontId="42" fillId="0" borderId="1" xfId="3" applyFont="1" applyFill="1" applyBorder="1" applyAlignment="1">
      <alignment horizontal="left" vertical="center" wrapText="1"/>
    </xf>
    <xf numFmtId="4" fontId="44" fillId="0" borderId="1" xfId="3" applyNumberFormat="1" applyFont="1" applyFill="1" applyBorder="1" applyAlignment="1">
      <alignment horizontal="center" vertical="center"/>
    </xf>
    <xf numFmtId="0" fontId="42" fillId="0" borderId="1" xfId="3" applyFont="1" applyFill="1" applyBorder="1" applyAlignment="1">
      <alignment horizontal="center" vertical="center" wrapText="1"/>
    </xf>
    <xf numFmtId="0" fontId="48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left" wrapText="1"/>
    </xf>
    <xf numFmtId="0" fontId="7" fillId="0" borderId="0" xfId="3" applyFont="1" applyFill="1" applyAlignment="1">
      <alignment horizontal="center"/>
    </xf>
    <xf numFmtId="4" fontId="7" fillId="0" borderId="0" xfId="3" applyNumberFormat="1" applyFont="1" applyFill="1" applyAlignment="1">
      <alignment horizontal="center"/>
    </xf>
    <xf numFmtId="4" fontId="38" fillId="0" borderId="0" xfId="3" applyNumberFormat="1" applyFont="1" applyFill="1" applyAlignment="1">
      <alignment horizontal="center"/>
    </xf>
    <xf numFmtId="0" fontId="38" fillId="0" borderId="0" xfId="3" applyFont="1" applyFill="1" applyAlignment="1">
      <alignment horizontal="center"/>
    </xf>
    <xf numFmtId="0" fontId="7" fillId="0" borderId="0" xfId="3" applyFont="1" applyFill="1" applyAlignment="1">
      <alignment horizontal="right"/>
    </xf>
    <xf numFmtId="0" fontId="27" fillId="0" borderId="0" xfId="4" applyFont="1" applyAlignment="1">
      <alignment horizontal="center"/>
    </xf>
    <xf numFmtId="0" fontId="5" fillId="0" borderId="0" xfId="4"/>
    <xf numFmtId="49" fontId="28" fillId="0" borderId="1" xfId="4" applyNumberFormat="1" applyFont="1" applyBorder="1" applyAlignment="1">
      <alignment horizontal="center" vertical="center" wrapText="1"/>
    </xf>
    <xf numFmtId="49" fontId="28" fillId="0" borderId="1" xfId="4" applyNumberFormat="1" applyFont="1" applyFill="1" applyBorder="1" applyAlignment="1">
      <alignment horizontal="center" vertical="center" wrapText="1"/>
    </xf>
    <xf numFmtId="49" fontId="29" fillId="0" borderId="1" xfId="4" applyNumberFormat="1" applyFont="1" applyBorder="1" applyAlignment="1">
      <alignment horizontal="center" vertical="center" wrapText="1"/>
    </xf>
    <xf numFmtId="49" fontId="29" fillId="0" borderId="1" xfId="4" applyNumberFormat="1" applyFont="1" applyBorder="1" applyAlignment="1">
      <alignment horizontal="left" vertical="center" wrapText="1"/>
    </xf>
    <xf numFmtId="4" fontId="29" fillId="0" borderId="1" xfId="4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4" fontId="32" fillId="0" borderId="1" xfId="4" applyNumberFormat="1" applyFont="1" applyBorder="1"/>
    <xf numFmtId="0" fontId="50" fillId="0" borderId="0" xfId="4" applyFont="1"/>
    <xf numFmtId="49" fontId="30" fillId="0" borderId="1" xfId="4" applyNumberFormat="1" applyFont="1" applyBorder="1" applyAlignment="1">
      <alignment horizontal="center" vertical="center" wrapText="1"/>
    </xf>
    <xf numFmtId="49" fontId="30" fillId="0" borderId="1" xfId="4" applyNumberFormat="1" applyFont="1" applyBorder="1" applyAlignment="1">
      <alignment horizontal="left" vertical="center" wrapText="1"/>
    </xf>
    <xf numFmtId="4" fontId="30" fillId="0" borderId="1" xfId="4" applyNumberFormat="1" applyFont="1" applyBorder="1" applyAlignment="1">
      <alignment horizontal="right" vertical="center" wrapText="1"/>
    </xf>
    <xf numFmtId="4" fontId="46" fillId="0" borderId="1" xfId="4" applyNumberFormat="1" applyFont="1" applyBorder="1" applyAlignment="1">
      <alignment horizontal="right" vertical="center" wrapText="1"/>
    </xf>
    <xf numFmtId="4" fontId="46" fillId="0" borderId="1" xfId="4" applyNumberFormat="1" applyFont="1" applyBorder="1"/>
    <xf numFmtId="49" fontId="32" fillId="0" borderId="1" xfId="4" applyNumberFormat="1" applyFont="1" applyBorder="1" applyAlignment="1">
      <alignment horizontal="left" vertical="center" wrapText="1"/>
    </xf>
    <xf numFmtId="0" fontId="5" fillId="0" borderId="1" xfId="4" applyBorder="1"/>
    <xf numFmtId="4" fontId="51" fillId="0" borderId="1" xfId="4" applyNumberFormat="1" applyFont="1" applyBorder="1"/>
    <xf numFmtId="49" fontId="31" fillId="0" borderId="1" xfId="4" applyNumberFormat="1" applyFont="1" applyBorder="1" applyAlignment="1">
      <alignment horizontal="center"/>
    </xf>
    <xf numFmtId="49" fontId="29" fillId="0" borderId="1" xfId="4" applyNumberFormat="1" applyFont="1" applyBorder="1" applyAlignment="1">
      <alignment horizontal="center"/>
    </xf>
    <xf numFmtId="49" fontId="29" fillId="0" borderId="1" xfId="4" applyNumberFormat="1" applyFont="1" applyBorder="1" applyAlignment="1">
      <alignment horizontal="left"/>
    </xf>
    <xf numFmtId="4" fontId="29" fillId="0" borderId="1" xfId="4" applyNumberFormat="1" applyFont="1" applyBorder="1" applyAlignment="1">
      <alignment horizontal="right"/>
    </xf>
    <xf numFmtId="4" fontId="32" fillId="0" borderId="1" xfId="4" applyNumberFormat="1" applyFont="1" applyBorder="1" applyAlignment="1">
      <alignment horizontal="right"/>
    </xf>
    <xf numFmtId="0" fontId="25" fillId="0" borderId="0" xfId="4" applyFont="1"/>
    <xf numFmtId="0" fontId="26" fillId="0" borderId="0" xfId="4" applyFont="1"/>
    <xf numFmtId="0" fontId="27" fillId="0" borderId="0" xfId="4" applyFont="1" applyAlignment="1">
      <alignment horizontal="left"/>
    </xf>
    <xf numFmtId="22" fontId="27" fillId="0" borderId="0" xfId="4" applyNumberFormat="1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/>
    </xf>
    <xf numFmtId="22" fontId="27" fillId="0" borderId="0" xfId="42" applyNumberFormat="1" applyFont="1" applyAlignment="1">
      <alignment horizontal="center"/>
    </xf>
    <xf numFmtId="0" fontId="52" fillId="0" borderId="0" xfId="42"/>
    <xf numFmtId="0" fontId="25" fillId="0" borderId="0" xfId="42" applyFont="1"/>
    <xf numFmtId="49" fontId="53" fillId="0" borderId="1" xfId="42" applyNumberFormat="1" applyFont="1" applyBorder="1" applyAlignment="1">
      <alignment horizontal="center" vertical="center" wrapText="1"/>
    </xf>
    <xf numFmtId="0" fontId="53" fillId="0" borderId="1" xfId="42" applyFont="1" applyBorder="1" applyAlignment="1">
      <alignment horizontal="center" wrapText="1"/>
    </xf>
    <xf numFmtId="49" fontId="53" fillId="0" borderId="1" xfId="42" applyNumberFormat="1" applyFont="1" applyBorder="1" applyAlignment="1">
      <alignment horizontal="left" vertical="center" wrapText="1"/>
    </xf>
    <xf numFmtId="4" fontId="53" fillId="0" borderId="1" xfId="42" applyNumberFormat="1" applyFont="1" applyBorder="1" applyAlignment="1">
      <alignment horizontal="right" vertical="center" wrapText="1"/>
    </xf>
    <xf numFmtId="4" fontId="53" fillId="0" borderId="1" xfId="42" applyNumberFormat="1" applyFont="1" applyBorder="1"/>
    <xf numFmtId="49" fontId="49" fillId="0" borderId="1" xfId="42" applyNumberFormat="1" applyFont="1" applyBorder="1" applyAlignment="1">
      <alignment horizontal="center" vertical="center" wrapText="1"/>
    </xf>
    <xf numFmtId="49" fontId="49" fillId="0" borderId="1" xfId="42" applyNumberFormat="1" applyFont="1" applyBorder="1" applyAlignment="1">
      <alignment horizontal="left" vertical="center" wrapText="1"/>
    </xf>
    <xf numFmtId="4" fontId="49" fillId="0" borderId="1" xfId="42" applyNumberFormat="1" applyFont="1" applyBorder="1" applyAlignment="1">
      <alignment horizontal="right" vertical="center" wrapText="1"/>
    </xf>
    <xf numFmtId="4" fontId="49" fillId="0" borderId="1" xfId="42" applyNumberFormat="1" applyFont="1" applyBorder="1"/>
    <xf numFmtId="49" fontId="53" fillId="0" borderId="1" xfId="42" applyNumberFormat="1" applyFont="1" applyBorder="1" applyAlignment="1">
      <alignment horizontal="center"/>
    </xf>
    <xf numFmtId="49" fontId="53" fillId="0" borderId="1" xfId="42" applyNumberFormat="1" applyFont="1" applyBorder="1" applyAlignment="1">
      <alignment horizontal="left"/>
    </xf>
    <xf numFmtId="4" fontId="53" fillId="0" borderId="1" xfId="42" applyNumberFormat="1" applyFont="1" applyBorder="1" applyAlignment="1">
      <alignment horizontal="right"/>
    </xf>
    <xf numFmtId="0" fontId="25" fillId="0" borderId="0" xfId="39" applyFont="1"/>
    <xf numFmtId="0" fontId="5" fillId="0" borderId="0" xfId="39"/>
    <xf numFmtId="0" fontId="26" fillId="0" borderId="0" xfId="39" applyFont="1"/>
    <xf numFmtId="0" fontId="27" fillId="0" borderId="0" xfId="39" applyFont="1" applyAlignment="1">
      <alignment horizontal="left"/>
    </xf>
    <xf numFmtId="0" fontId="27" fillId="0" borderId="0" xfId="39" applyFont="1" applyAlignment="1">
      <alignment horizontal="center"/>
    </xf>
    <xf numFmtId="22" fontId="27" fillId="0" borderId="0" xfId="39" applyNumberFormat="1" applyFont="1" applyAlignment="1">
      <alignment horizontal="center"/>
    </xf>
    <xf numFmtId="49" fontId="28" fillId="0" borderId="1" xfId="39" applyNumberFormat="1" applyFont="1" applyBorder="1" applyAlignment="1">
      <alignment horizontal="center" vertical="center" wrapText="1"/>
    </xf>
    <xf numFmtId="49" fontId="28" fillId="0" borderId="1" xfId="39" applyNumberFormat="1" applyFont="1" applyFill="1" applyBorder="1" applyAlignment="1">
      <alignment horizontal="center" vertical="center" wrapText="1"/>
    </xf>
    <xf numFmtId="49" fontId="30" fillId="0" borderId="1" xfId="39" applyNumberFormat="1" applyFont="1" applyBorder="1" applyAlignment="1">
      <alignment horizontal="center" vertical="center" wrapText="1"/>
    </xf>
    <xf numFmtId="4" fontId="30" fillId="0" borderId="1" xfId="39" applyNumberFormat="1" applyFont="1" applyBorder="1" applyAlignment="1">
      <alignment horizontal="right" vertical="center" wrapText="1"/>
    </xf>
    <xf numFmtId="4" fontId="46" fillId="0" borderId="1" xfId="39" applyNumberFormat="1" applyFont="1" applyBorder="1" applyAlignment="1">
      <alignment horizontal="right" vertical="center" wrapText="1"/>
    </xf>
    <xf numFmtId="4" fontId="46" fillId="0" borderId="1" xfId="39" applyNumberFormat="1" applyFont="1" applyBorder="1"/>
    <xf numFmtId="4" fontId="32" fillId="0" borderId="1" xfId="39" applyNumberFormat="1" applyFont="1" applyBorder="1" applyAlignment="1">
      <alignment horizontal="right" vertical="center" wrapText="1"/>
    </xf>
    <xf numFmtId="49" fontId="31" fillId="0" borderId="1" xfId="39" applyNumberFormat="1" applyFont="1" applyBorder="1" applyAlignment="1">
      <alignment horizontal="center"/>
    </xf>
    <xf numFmtId="49" fontId="29" fillId="0" borderId="1" xfId="39" applyNumberFormat="1" applyFont="1" applyBorder="1" applyAlignment="1">
      <alignment horizontal="center"/>
    </xf>
    <xf numFmtId="4" fontId="29" fillId="0" borderId="1" xfId="39" applyNumberFormat="1" applyFont="1" applyBorder="1" applyAlignment="1">
      <alignment horizontal="right"/>
    </xf>
    <xf numFmtId="0" fontId="54" fillId="0" borderId="0" xfId="43" applyFont="1" applyFill="1" applyAlignment="1">
      <alignment horizontal="left"/>
    </xf>
    <xf numFmtId="168" fontId="54" fillId="0" borderId="0" xfId="43" applyNumberFormat="1" applyFont="1" applyFill="1" applyAlignment="1">
      <alignment horizontal="left" vertical="center"/>
    </xf>
    <xf numFmtId="168" fontId="54" fillId="0" borderId="0" xfId="43" applyNumberFormat="1" applyFont="1" applyFill="1" applyAlignment="1">
      <alignment horizontal="left" vertical="center" wrapText="1"/>
    </xf>
    <xf numFmtId="0" fontId="1" fillId="0" borderId="0" xfId="43" applyFill="1" applyAlignment="1">
      <alignment horizontal="left" vertical="center" wrapText="1"/>
    </xf>
    <xf numFmtId="0" fontId="55" fillId="0" borderId="0" xfId="43" applyFont="1" applyFill="1" applyAlignment="1">
      <alignment horizontal="left" vertical="center"/>
    </xf>
    <xf numFmtId="0" fontId="56" fillId="0" borderId="0" xfId="43" applyFont="1" applyFill="1" applyAlignment="1">
      <alignment horizontal="left" vertical="center" wrapText="1"/>
    </xf>
    <xf numFmtId="0" fontId="57" fillId="0" borderId="0" xfId="43" applyFont="1" applyFill="1" applyAlignment="1">
      <alignment horizontal="left" vertical="center" wrapText="1"/>
    </xf>
    <xf numFmtId="0" fontId="54" fillId="0" borderId="0" xfId="43" applyFont="1" applyFill="1" applyAlignment="1">
      <alignment horizontal="center" vertical="center"/>
    </xf>
    <xf numFmtId="0" fontId="59" fillId="0" borderId="0" xfId="43" applyFont="1" applyFill="1" applyAlignment="1">
      <alignment horizontal="center" vertical="center"/>
    </xf>
    <xf numFmtId="169" fontId="54" fillId="0" borderId="0" xfId="43" applyNumberFormat="1" applyFont="1" applyFill="1" applyAlignment="1">
      <alignment horizontal="center" vertical="center"/>
    </xf>
    <xf numFmtId="1" fontId="63" fillId="0" borderId="0" xfId="43" applyNumberFormat="1" applyFont="1" applyFill="1" applyAlignment="1">
      <alignment horizontal="center" vertical="center"/>
    </xf>
    <xf numFmtId="4" fontId="60" fillId="0" borderId="1" xfId="43" applyNumberFormat="1" applyFont="1" applyFill="1" applyBorder="1" applyAlignment="1">
      <alignment horizontal="center" vertical="center" wrapText="1"/>
    </xf>
    <xf numFmtId="4" fontId="64" fillId="0" borderId="1" xfId="43" applyNumberFormat="1" applyFont="1" applyFill="1" applyBorder="1" applyAlignment="1">
      <alignment horizontal="center" vertical="center" wrapText="1"/>
    </xf>
    <xf numFmtId="0" fontId="60" fillId="0" borderId="1" xfId="43" applyFont="1" applyFill="1" applyBorder="1" applyAlignment="1">
      <alignment horizontal="center" vertical="center" wrapText="1"/>
    </xf>
    <xf numFmtId="0" fontId="64" fillId="0" borderId="1" xfId="43" applyFont="1" applyFill="1" applyBorder="1" applyAlignment="1">
      <alignment horizontal="center" vertical="center" wrapText="1"/>
    </xf>
    <xf numFmtId="39" fontId="59" fillId="0" borderId="1" xfId="43" applyNumberFormat="1" applyFont="1" applyFill="1" applyBorder="1" applyAlignment="1">
      <alignment horizontal="left" vertical="top" wrapText="1"/>
    </xf>
    <xf numFmtId="39" fontId="59" fillId="0" borderId="1" xfId="43" applyNumberFormat="1" applyFont="1" applyFill="1" applyBorder="1" applyAlignment="1">
      <alignment wrapText="1"/>
    </xf>
    <xf numFmtId="168" fontId="67" fillId="0" borderId="1" xfId="43" applyNumberFormat="1" applyFont="1" applyFill="1" applyBorder="1" applyAlignment="1">
      <alignment horizontal="center" vertical="center" wrapText="1"/>
    </xf>
    <xf numFmtId="170" fontId="68" fillId="0" borderId="1" xfId="43" applyNumberFormat="1" applyFont="1" applyFill="1" applyBorder="1" applyAlignment="1">
      <alignment horizontal="center" vertical="center" wrapText="1"/>
    </xf>
    <xf numFmtId="171" fontId="69" fillId="0" borderId="1" xfId="43" applyNumberFormat="1" applyFont="1" applyFill="1" applyBorder="1" applyAlignment="1">
      <alignment horizontal="center" vertical="center" wrapText="1"/>
    </xf>
    <xf numFmtId="168" fontId="59" fillId="0" borderId="1" xfId="43" applyNumberFormat="1" applyFont="1" applyFill="1" applyBorder="1" applyAlignment="1">
      <alignment horizontal="center" vertical="center" wrapText="1"/>
    </xf>
    <xf numFmtId="39" fontId="59" fillId="0" borderId="0" xfId="43" applyNumberFormat="1" applyFont="1" applyFill="1" applyAlignment="1">
      <alignment horizontal="center" vertical="center"/>
    </xf>
    <xf numFmtId="39" fontId="15" fillId="0" borderId="1" xfId="43" applyNumberFormat="1" applyFont="1" applyFill="1" applyBorder="1" applyAlignment="1">
      <alignment horizontal="left" vertical="top" wrapText="1"/>
    </xf>
    <xf numFmtId="39" fontId="15" fillId="0" borderId="1" xfId="43" applyNumberFormat="1" applyFont="1" applyFill="1" applyBorder="1" applyAlignment="1">
      <alignment wrapText="1"/>
    </xf>
    <xf numFmtId="168" fontId="69" fillId="0" borderId="1" xfId="43" applyNumberFormat="1" applyFont="1" applyFill="1" applyBorder="1" applyAlignment="1">
      <alignment horizontal="center" vertical="center" wrapText="1"/>
    </xf>
    <xf numFmtId="170" fontId="70" fillId="0" borderId="1" xfId="43" applyNumberFormat="1" applyFont="1" applyFill="1" applyBorder="1" applyAlignment="1">
      <alignment horizontal="center" vertical="center" wrapText="1"/>
    </xf>
    <xf numFmtId="171" fontId="35" fillId="0" borderId="1" xfId="43" applyNumberFormat="1" applyFont="1" applyFill="1" applyBorder="1" applyAlignment="1">
      <alignment horizontal="center" vertical="center" wrapText="1"/>
    </xf>
    <xf numFmtId="168" fontId="71" fillId="0" borderId="1" xfId="43" applyNumberFormat="1" applyFont="1" applyFill="1" applyBorder="1" applyAlignment="1">
      <alignment horizontal="center" vertical="center" wrapText="1"/>
    </xf>
    <xf numFmtId="168" fontId="72" fillId="0" borderId="1" xfId="43" applyNumberFormat="1" applyFont="1" applyFill="1" applyBorder="1" applyAlignment="1">
      <alignment horizontal="center" vertical="center" wrapText="1"/>
    </xf>
    <xf numFmtId="39" fontId="63" fillId="0" borderId="0" xfId="43" applyNumberFormat="1" applyFont="1" applyFill="1" applyAlignment="1">
      <alignment horizontal="center" vertical="center"/>
    </xf>
    <xf numFmtId="0" fontId="59" fillId="0" borderId="1" xfId="43" applyFont="1" applyFill="1" applyBorder="1" applyAlignment="1">
      <alignment horizontal="center" vertical="center" wrapText="1"/>
    </xf>
    <xf numFmtId="0" fontId="59" fillId="0" borderId="1" xfId="43" applyFont="1" applyFill="1" applyBorder="1" applyAlignment="1">
      <alignment horizontal="left" vertical="center" wrapText="1"/>
    </xf>
    <xf numFmtId="171" fontId="59" fillId="0" borderId="1" xfId="43" applyNumberFormat="1" applyFont="1" applyFill="1" applyBorder="1" applyAlignment="1">
      <alignment horizontal="center" vertical="center" wrapText="1"/>
    </xf>
    <xf numFmtId="0" fontId="35" fillId="0" borderId="1" xfId="43" applyFont="1" applyFill="1" applyBorder="1" applyAlignment="1">
      <alignment vertical="center" wrapText="1"/>
    </xf>
    <xf numFmtId="0" fontId="36" fillId="5" borderId="1" xfId="43" applyFont="1" applyFill="1" applyBorder="1" applyAlignment="1">
      <alignment horizontal="left" vertical="center" wrapText="1"/>
    </xf>
    <xf numFmtId="168" fontId="69" fillId="0" borderId="1" xfId="43" applyNumberFormat="1" applyFont="1" applyFill="1" applyBorder="1" applyAlignment="1">
      <alignment horizontal="center" vertical="center"/>
    </xf>
    <xf numFmtId="0" fontId="64" fillId="0" borderId="1" xfId="39" applyFont="1" applyFill="1" applyBorder="1" applyAlignment="1">
      <alignment horizontal="center" vertical="center" wrapText="1"/>
    </xf>
    <xf numFmtId="168" fontId="36" fillId="0" borderId="1" xfId="43" applyNumberFormat="1" applyFont="1" applyFill="1" applyBorder="1" applyAlignment="1">
      <alignment horizontal="center" vertical="center" wrapText="1"/>
    </xf>
    <xf numFmtId="0" fontId="63" fillId="0" borderId="0" xfId="43" applyFont="1" applyFill="1" applyAlignment="1">
      <alignment horizontal="center" vertical="center"/>
    </xf>
    <xf numFmtId="168" fontId="15" fillId="0" borderId="1" xfId="43" applyNumberFormat="1" applyFont="1" applyFill="1" applyBorder="1" applyAlignment="1">
      <alignment horizontal="justify" vertical="center" wrapText="1"/>
    </xf>
    <xf numFmtId="168" fontId="67" fillId="0" borderId="1" xfId="43" applyNumberFormat="1" applyFont="1" applyFill="1" applyBorder="1" applyAlignment="1">
      <alignment horizontal="center" vertical="center"/>
    </xf>
    <xf numFmtId="171" fontId="59" fillId="0" borderId="1" xfId="43" applyNumberFormat="1" applyFont="1" applyFill="1" applyBorder="1" applyAlignment="1">
      <alignment horizontal="center" vertical="center"/>
    </xf>
    <xf numFmtId="168" fontId="59" fillId="0" borderId="1" xfId="43" applyNumberFormat="1" applyFont="1" applyFill="1" applyBorder="1" applyAlignment="1">
      <alignment horizontal="center" vertical="center"/>
    </xf>
    <xf numFmtId="0" fontId="35" fillId="0" borderId="1" xfId="43" applyFont="1" applyFill="1" applyBorder="1" applyAlignment="1">
      <alignment horizontal="center" vertical="center" wrapText="1"/>
    </xf>
    <xf numFmtId="164" fontId="70" fillId="5" borderId="1" xfId="43" applyNumberFormat="1" applyFont="1" applyFill="1" applyBorder="1" applyAlignment="1">
      <alignment horizontal="left" vertical="center" wrapText="1"/>
    </xf>
    <xf numFmtId="170" fontId="73" fillId="0" borderId="1" xfId="43" applyNumberFormat="1" applyFont="1" applyFill="1" applyBorder="1" applyAlignment="1">
      <alignment horizontal="center" vertical="center" wrapText="1"/>
    </xf>
    <xf numFmtId="168" fontId="15" fillId="0" borderId="1" xfId="43" applyNumberFormat="1" applyFont="1" applyFill="1" applyBorder="1" applyAlignment="1">
      <alignment horizontal="center" vertical="center" wrapText="1"/>
    </xf>
    <xf numFmtId="168" fontId="36" fillId="0" borderId="1" xfId="43" applyNumberFormat="1" applyFont="1" applyFill="1" applyBorder="1" applyAlignment="1">
      <alignment horizontal="center" vertical="center"/>
    </xf>
    <xf numFmtId="168" fontId="72" fillId="0" borderId="1" xfId="43" applyNumberFormat="1" applyFont="1" applyFill="1" applyBorder="1" applyAlignment="1">
      <alignment horizontal="center" vertical="center"/>
    </xf>
    <xf numFmtId="0" fontId="69" fillId="0" borderId="1" xfId="43" applyFont="1" applyFill="1" applyBorder="1" applyAlignment="1">
      <alignment horizontal="left" vertical="center" wrapText="1"/>
    </xf>
    <xf numFmtId="171" fontId="35" fillId="0" borderId="1" xfId="43" applyNumberFormat="1" applyFont="1" applyFill="1" applyBorder="1" applyAlignment="1">
      <alignment horizontal="center" vertical="center"/>
    </xf>
    <xf numFmtId="168" fontId="74" fillId="0" borderId="1" xfId="43" applyNumberFormat="1" applyFont="1" applyFill="1" applyBorder="1" applyAlignment="1">
      <alignment horizontal="center" vertical="center"/>
    </xf>
    <xf numFmtId="164" fontId="69" fillId="0" borderId="1" xfId="43" applyNumberFormat="1" applyFont="1" applyFill="1" applyBorder="1" applyAlignment="1">
      <alignment horizontal="left" vertical="center" wrapText="1"/>
    </xf>
    <xf numFmtId="164" fontId="36" fillId="5" borderId="1" xfId="43" applyNumberFormat="1" applyFont="1" applyFill="1" applyBorder="1" applyAlignment="1">
      <alignment horizontal="left" vertical="center" wrapText="1"/>
    </xf>
    <xf numFmtId="170" fontId="75" fillId="0" borderId="1" xfId="43" applyNumberFormat="1" applyFont="1" applyFill="1" applyBorder="1" applyAlignment="1">
      <alignment horizontal="center" vertical="center" wrapText="1"/>
    </xf>
    <xf numFmtId="171" fontId="49" fillId="0" borderId="1" xfId="43" applyNumberFormat="1" applyFont="1" applyFill="1" applyBorder="1" applyAlignment="1">
      <alignment horizontal="center" vertical="center" wrapText="1"/>
    </xf>
    <xf numFmtId="0" fontId="76" fillId="5" borderId="1" xfId="43" applyFont="1" applyFill="1" applyBorder="1" applyAlignment="1">
      <alignment horizontal="center" vertical="center" wrapText="1"/>
    </xf>
    <xf numFmtId="0" fontId="76" fillId="5" borderId="1" xfId="43" applyFont="1" applyFill="1" applyBorder="1" applyAlignment="1">
      <alignment horizontal="left" vertical="center" wrapText="1"/>
    </xf>
    <xf numFmtId="0" fontId="36" fillId="5" borderId="1" xfId="43" applyFont="1" applyFill="1" applyBorder="1" applyAlignment="1">
      <alignment horizontal="center" vertical="center" wrapText="1"/>
    </xf>
    <xf numFmtId="0" fontId="35" fillId="0" borderId="1" xfId="43" applyFont="1" applyFill="1" applyBorder="1" applyAlignment="1">
      <alignment horizontal="center" vertical="top" wrapText="1"/>
    </xf>
    <xf numFmtId="164" fontId="35" fillId="0" borderId="2" xfId="43" applyNumberFormat="1" applyFont="1" applyFill="1" applyBorder="1" applyAlignment="1">
      <alignment horizontal="left" vertical="center" wrapText="1"/>
    </xf>
    <xf numFmtId="164" fontId="35" fillId="0" borderId="1" xfId="43" applyNumberFormat="1" applyFont="1" applyFill="1" applyBorder="1" applyAlignment="1">
      <alignment horizontal="left" vertical="center" wrapText="1"/>
    </xf>
    <xf numFmtId="168" fontId="77" fillId="0" borderId="1" xfId="43" applyNumberFormat="1" applyFont="1" applyFill="1" applyBorder="1" applyAlignment="1">
      <alignment horizontal="center" vertical="center"/>
    </xf>
    <xf numFmtId="0" fontId="78" fillId="0" borderId="0" xfId="43" applyFont="1" applyFill="1" applyAlignment="1">
      <alignment horizontal="left"/>
    </xf>
    <xf numFmtId="0" fontId="49" fillId="0" borderId="0" xfId="43" applyFont="1" applyFill="1" applyAlignment="1"/>
    <xf numFmtId="168" fontId="78" fillId="0" borderId="0" xfId="43" applyNumberFormat="1" applyFont="1" applyFill="1" applyAlignment="1">
      <alignment horizontal="center" vertical="center"/>
    </xf>
    <xf numFmtId="168" fontId="49" fillId="0" borderId="0" xfId="43" applyNumberFormat="1" applyFont="1" applyFill="1" applyAlignment="1">
      <alignment horizontal="center" vertical="center"/>
    </xf>
    <xf numFmtId="168" fontId="36" fillId="0" borderId="0" xfId="43" applyNumberFormat="1" applyFont="1" applyFill="1" applyAlignment="1">
      <alignment horizontal="center" vertical="center"/>
    </xf>
    <xf numFmtId="0" fontId="78" fillId="0" borderId="0" xfId="43" applyFont="1" applyFill="1" applyAlignment="1">
      <alignment horizontal="center" vertical="center"/>
    </xf>
    <xf numFmtId="0" fontId="15" fillId="0" borderId="0" xfId="43" applyFont="1" applyFill="1" applyAlignment="1">
      <alignment horizontal="left"/>
    </xf>
    <xf numFmtId="0" fontId="15" fillId="0" borderId="0" xfId="43" applyFont="1" applyFill="1" applyAlignment="1"/>
    <xf numFmtId="168" fontId="63" fillId="0" borderId="0" xfId="43" applyNumberFormat="1" applyFont="1" applyFill="1" applyAlignment="1">
      <alignment horizontal="center" vertical="center"/>
    </xf>
    <xf numFmtId="168" fontId="15" fillId="0" borderId="0" xfId="43" applyNumberFormat="1" applyFont="1" applyFill="1" applyAlignment="1">
      <alignment horizontal="center" vertical="center"/>
    </xf>
    <xf numFmtId="168" fontId="59" fillId="0" borderId="0" xfId="43" applyNumberFormat="1" applyFont="1" applyFill="1" applyAlignment="1">
      <alignment horizontal="center" vertical="center"/>
    </xf>
    <xf numFmtId="0" fontId="63" fillId="0" borderId="0" xfId="43" applyFont="1" applyFill="1" applyAlignment="1">
      <alignment horizontal="left"/>
    </xf>
    <xf numFmtId="4" fontId="5" fillId="0" borderId="0" xfId="4" applyNumberFormat="1"/>
    <xf numFmtId="0" fontId="6" fillId="0" borderId="0" xfId="1" applyFont="1" applyFill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49" fontId="8" fillId="2" borderId="6" xfId="1" applyNumberFormat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center" vertical="center"/>
      <protection locked="0"/>
    </xf>
    <xf numFmtId="0" fontId="39" fillId="0" borderId="0" xfId="3" applyFont="1" applyFill="1" applyAlignment="1">
      <alignment horizontal="center"/>
    </xf>
    <xf numFmtId="0" fontId="37" fillId="0" borderId="0" xfId="3" applyFont="1" applyFill="1" applyAlignment="1">
      <alignment horizontal="center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right" vertical="center" wrapText="1"/>
    </xf>
    <xf numFmtId="0" fontId="33" fillId="0" borderId="4" xfId="3" applyFont="1" applyFill="1" applyBorder="1" applyAlignment="1">
      <alignment horizontal="right" vertical="center" wrapText="1"/>
    </xf>
    <xf numFmtId="0" fontId="33" fillId="0" borderId="5" xfId="3" applyFont="1" applyFill="1" applyBorder="1" applyAlignment="1">
      <alignment horizontal="right" vertical="center" wrapText="1"/>
    </xf>
    <xf numFmtId="0" fontId="27" fillId="0" borderId="0" xfId="4" applyFont="1" applyAlignment="1">
      <alignment horizontal="center"/>
    </xf>
    <xf numFmtId="0" fontId="25" fillId="0" borderId="0" xfId="4" applyFont="1" applyAlignment="1">
      <alignment horizontal="left" vertical="top" wrapText="1"/>
    </xf>
    <xf numFmtId="0" fontId="25" fillId="0" borderId="0" xfId="4" applyFont="1" applyBorder="1" applyAlignment="1">
      <alignment horizontal="left" wrapText="1"/>
    </xf>
    <xf numFmtId="0" fontId="25" fillId="0" borderId="0" xfId="39" applyFont="1" applyAlignment="1">
      <alignment horizontal="left" vertical="top" wrapText="1"/>
    </xf>
    <xf numFmtId="0" fontId="25" fillId="0" borderId="0" xfId="39" applyFont="1" applyBorder="1" applyAlignment="1">
      <alignment horizontal="left" wrapText="1"/>
    </xf>
    <xf numFmtId="0" fontId="54" fillId="0" borderId="6" xfId="43" applyFont="1" applyFill="1" applyBorder="1" applyAlignment="1">
      <alignment horizontal="center" vertical="center" wrapText="1"/>
    </xf>
    <xf numFmtId="0" fontId="54" fillId="0" borderId="6" xfId="43" applyFont="1" applyFill="1" applyBorder="1" applyAlignment="1">
      <alignment horizontal="center" vertical="center"/>
    </xf>
    <xf numFmtId="1" fontId="15" fillId="0" borderId="2" xfId="43" applyNumberFormat="1" applyFont="1" applyFill="1" applyBorder="1" applyAlignment="1">
      <alignment horizontal="center" vertical="center" wrapText="1"/>
    </xf>
    <xf numFmtId="1" fontId="15" fillId="0" borderId="7" xfId="43" applyNumberFormat="1" applyFont="1" applyFill="1" applyBorder="1" applyAlignment="1">
      <alignment horizontal="center" vertical="center" wrapText="1"/>
    </xf>
    <xf numFmtId="1" fontId="15" fillId="0" borderId="1" xfId="43" applyNumberFormat="1" applyFont="1" applyFill="1" applyBorder="1" applyAlignment="1">
      <alignment horizontal="center" vertical="center" wrapText="1"/>
    </xf>
    <xf numFmtId="0" fontId="60" fillId="0" borderId="1" xfId="43" applyFont="1" applyFill="1" applyBorder="1" applyAlignment="1">
      <alignment horizontal="center" vertical="center" wrapText="1"/>
    </xf>
    <xf numFmtId="1" fontId="49" fillId="0" borderId="1" xfId="43" applyNumberFormat="1" applyFont="1" applyFill="1" applyBorder="1" applyAlignment="1">
      <alignment horizontal="center" vertical="center" wrapText="1"/>
    </xf>
    <xf numFmtId="0" fontId="62" fillId="0" borderId="1" xfId="43" applyFont="1" applyFill="1" applyBorder="1" applyAlignment="1">
      <alignment horizontal="center" vertical="center" wrapText="1"/>
    </xf>
    <xf numFmtId="0" fontId="66" fillId="0" borderId="1" xfId="43" applyFont="1" applyBorder="1" applyAlignment="1">
      <alignment horizontal="center" vertical="center" wrapText="1"/>
    </xf>
    <xf numFmtId="0" fontId="61" fillId="0" borderId="1" xfId="43" applyFont="1" applyFill="1" applyBorder="1" applyAlignment="1">
      <alignment horizontal="center" vertical="center" wrapText="1"/>
    </xf>
    <xf numFmtId="0" fontId="65" fillId="0" borderId="1" xfId="43" applyFont="1" applyBorder="1" applyAlignment="1">
      <alignment horizontal="center" vertical="center" wrapText="1"/>
    </xf>
    <xf numFmtId="0" fontId="27" fillId="0" borderId="0" xfId="44" applyFont="1" applyAlignment="1">
      <alignment horizontal="left"/>
    </xf>
    <xf numFmtId="0" fontId="27" fillId="0" borderId="0" xfId="44" applyFont="1" applyAlignment="1">
      <alignment horizontal="center"/>
    </xf>
    <xf numFmtId="22" fontId="27" fillId="0" borderId="0" xfId="44" applyNumberFormat="1" applyFont="1" applyAlignment="1">
      <alignment horizontal="center"/>
    </xf>
    <xf numFmtId="0" fontId="79" fillId="0" borderId="0" xfId="44"/>
    <xf numFmtId="0" fontId="25" fillId="0" borderId="0" xfId="44" applyFont="1"/>
    <xf numFmtId="49" fontId="28" fillId="0" borderId="1" xfId="44" applyNumberFormat="1" applyFont="1" applyBorder="1" applyAlignment="1">
      <alignment horizontal="center" vertical="center" wrapText="1"/>
    </xf>
    <xf numFmtId="49" fontId="29" fillId="0" borderId="1" xfId="44" applyNumberFormat="1" applyFont="1" applyBorder="1" applyAlignment="1">
      <alignment horizontal="center" vertical="center" wrapText="1"/>
    </xf>
    <xf numFmtId="49" fontId="29" fillId="0" borderId="1" xfId="44" applyNumberFormat="1" applyFont="1" applyBorder="1" applyAlignment="1">
      <alignment horizontal="left" vertical="center" wrapText="1"/>
    </xf>
    <xf numFmtId="4" fontId="29" fillId="0" borderId="1" xfId="44" applyNumberFormat="1" applyFont="1" applyBorder="1" applyAlignment="1">
      <alignment horizontal="right" vertical="center" wrapText="1"/>
    </xf>
    <xf numFmtId="49" fontId="30" fillId="0" borderId="1" xfId="44" applyNumberFormat="1" applyFont="1" applyBorder="1" applyAlignment="1">
      <alignment horizontal="center" vertical="center" wrapText="1"/>
    </xf>
    <xf numFmtId="49" fontId="30" fillId="0" borderId="1" xfId="44" applyNumberFormat="1" applyFont="1" applyBorder="1" applyAlignment="1">
      <alignment horizontal="left" vertical="center" wrapText="1"/>
    </xf>
    <xf numFmtId="4" fontId="30" fillId="0" borderId="1" xfId="44" applyNumberFormat="1" applyFont="1" applyBorder="1" applyAlignment="1">
      <alignment horizontal="right" vertical="center" wrapText="1"/>
    </xf>
    <xf numFmtId="49" fontId="31" fillId="0" borderId="1" xfId="44" applyNumberFormat="1" applyFont="1" applyBorder="1" applyAlignment="1">
      <alignment horizontal="center"/>
    </xf>
    <xf numFmtId="49" fontId="29" fillId="0" borderId="1" xfId="44" applyNumberFormat="1" applyFont="1" applyBorder="1" applyAlignment="1">
      <alignment horizontal="center"/>
    </xf>
    <xf numFmtId="49" fontId="29" fillId="0" borderId="1" xfId="44" applyNumberFormat="1" applyFont="1" applyBorder="1" applyAlignment="1">
      <alignment horizontal="left"/>
    </xf>
    <xf numFmtId="4" fontId="29" fillId="0" borderId="1" xfId="44" applyNumberFormat="1" applyFont="1" applyBorder="1" applyAlignment="1">
      <alignment horizontal="right"/>
    </xf>
  </cellXfs>
  <cellStyles count="45">
    <cellStyle name="Обычный" xfId="0" builtinId="0"/>
    <cellStyle name="Обычный 10" xfId="4"/>
    <cellStyle name="Обычный 11" xfId="28"/>
    <cellStyle name="Обычный 12" xfId="29"/>
    <cellStyle name="Обычный 13" xfId="30"/>
    <cellStyle name="Обычный 14" xfId="31"/>
    <cellStyle name="Обычный 15" xfId="32"/>
    <cellStyle name="Обычный 16" xfId="33"/>
    <cellStyle name="Обычный 17" xfId="35"/>
    <cellStyle name="Обычный 18" xfId="36"/>
    <cellStyle name="Обычный 19" xfId="37"/>
    <cellStyle name="Обычный 2" xfId="3"/>
    <cellStyle name="Обычный 2 2" xfId="5"/>
    <cellStyle name="Обычный 2 2 2" xfId="2"/>
    <cellStyle name="Обычный 2 2 3" xfId="6"/>
    <cellStyle name="Обычный 2 3" xfId="7"/>
    <cellStyle name="Обычный 2 4" xfId="39"/>
    <cellStyle name="Обычный 20" xfId="38"/>
    <cellStyle name="Обычный 21" xfId="40"/>
    <cellStyle name="Обычный 22" xfId="41"/>
    <cellStyle name="Обычный 23" xfId="42"/>
    <cellStyle name="Обычный 24" xfId="43"/>
    <cellStyle name="Обычный 25" xfId="44"/>
    <cellStyle name="Обычный 3" xfId="1"/>
    <cellStyle name="Обычный 3 2" xfId="8"/>
    <cellStyle name="Обычный 4" xfId="9"/>
    <cellStyle name="Обычный 5" xfId="10"/>
    <cellStyle name="Обычный 6" xfId="11"/>
    <cellStyle name="Обычный 6 2" xfId="27"/>
    <cellStyle name="Обычный 7" xfId="12"/>
    <cellStyle name="Обычный 8" xfId="13"/>
    <cellStyle name="Обычный 9" xfId="14"/>
    <cellStyle name="Процентный 2" xfId="15"/>
    <cellStyle name="Стиль 1" xfId="16"/>
    <cellStyle name="Финансовый 10" xfId="17"/>
    <cellStyle name="Финансовый 12" xfId="34"/>
    <cellStyle name="Финансовый 2" xfId="18"/>
    <cellStyle name="Финансовый 3" xfId="19"/>
    <cellStyle name="Финансовый 3 2" xfId="20"/>
    <cellStyle name="Финансовый 4" xfId="21"/>
    <cellStyle name="Финансовый 5" xfId="22"/>
    <cellStyle name="Финансовый 6" xfId="23"/>
    <cellStyle name="Финансовый 7" xfId="24"/>
    <cellStyle name="Финансовый 8" xfId="25"/>
    <cellStyle name="Финансовый 9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o1\&#1086;&#1073;&#1097;&#1072;&#1103;%20&#1087;&#1072;&#1087;&#1082;&#1072;\&#1053;&#1040;&#1062;&#1048;&#1054;&#1053;&#1040;&#1051;&#1068;&#1053;&#1067;&#1049;%20&#1055;&#1056;&#1054;&#1045;&#1050;&#1058;\&#1052;&#1086;&#1085;&#1080;&#1090;&#1086;&#1088;&#1080;&#1085;&#1075;%20&#1044;&#1054;&#1080;&#1052;&#1055;%20&#1061;&#1052;&#1040;&#1054;\&#1052;&#1086;&#1085;&#1080;&#1090;&#1086;&#1088;&#1080;&#1085;&#1075;%20&#1088;&#1077;&#1072;&#1083;&#1080;&#1079;&#1072;&#1094;&#1080;&#1080;%20&#1055;&#1053;&#1055;&#1054;%202011\01.12.2011\&#1055;&#1057;%20&#1054;&#1073;&#1088;&#1072;&#1079;&#1086;&#1074;&#1072;&#1085;&#1080;&#1077;%20&#1050;&#1074;&#1072;&#1088;&#1090;&#1072;&#1083;%20&#1056;&#1077;&#1075;&#1080;&#1086;&#1085;&#1072;&#1083;&#1100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c\heap\golendukhin\&#1054;&#1089;&#1090;&#1072;&#1087;&#1086;&#1074;&#1089;&#1082;&#1080;&#1081;\&#1052;&#1040;&#1058;&#1045;&#1056;&#1048;&#1040;&#1051;&#1067;_&#1050;_&#1057;&#1054;&#1042;&#1045;&#1065;&#1040;&#1053;&#1048;&#1070;_&#1059;_&#1053;&#1040;&#1049;&#1043;&#1054;&#1042;&#1047;&#1048;&#1053;&#1054;&#1049;\&#1043;&#1086;&#1090;&#1086;&#1074;&#1086;\&#1043;&#1086;&#1090;&#1086;&#1074;&#1099;&#1077;%20&#1092;&#1086;&#1088;&#1084;&#1099;\&#1055;&#1057;%20&#1052;&#1077;&#1076;\1-&#1055;&#1057;%20&#1080;%203-&#1057;&#1043;%20-%202007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С кварт"/>
      <sheetName val="Лист1"/>
      <sheetName val="Вспомогательный"/>
    </sheetNames>
    <sheetDataSet>
      <sheetData sheetId="0"/>
      <sheetData sheetId="1"/>
      <sheetData sheetId="2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г.Москва</v>
          </cell>
        </row>
        <row r="12">
          <cell r="A12" t="str">
            <v>г.Санкт-Петербург</v>
          </cell>
        </row>
        <row r="13">
          <cell r="A13" t="str">
            <v>Еврейская автономная область</v>
          </cell>
        </row>
        <row r="14">
          <cell r="A14" t="str">
            <v>Забайкальский край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Камчатский край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Костромская область</v>
          </cell>
        </row>
        <row r="25">
          <cell r="A25" t="str">
            <v>Краснодарский край</v>
          </cell>
        </row>
        <row r="26">
          <cell r="A26" t="str">
            <v>Красноярский край</v>
          </cell>
        </row>
        <row r="27">
          <cell r="A27" t="str">
            <v>Курганская область</v>
          </cell>
        </row>
        <row r="28">
          <cell r="A28" t="str">
            <v>Курская область</v>
          </cell>
        </row>
        <row r="29">
          <cell r="A29" t="str">
            <v>Ленинградская область</v>
          </cell>
        </row>
        <row r="30">
          <cell r="A30" t="str">
            <v>Липецкая область</v>
          </cell>
        </row>
        <row r="31">
          <cell r="A31" t="str">
            <v>Магаданская область</v>
          </cell>
        </row>
        <row r="32">
          <cell r="A32" t="str">
            <v>Московская область</v>
          </cell>
        </row>
        <row r="33">
          <cell r="A33" t="str">
            <v>Мурманская область</v>
          </cell>
        </row>
        <row r="34">
          <cell r="A34" t="str">
            <v>Ненецкий автономный округ</v>
          </cell>
        </row>
        <row r="35">
          <cell r="A35" t="str">
            <v>Нижегородская область</v>
          </cell>
        </row>
        <row r="36">
          <cell r="A36" t="str">
            <v>Новгородская область</v>
          </cell>
        </row>
        <row r="37">
          <cell r="A37" t="str">
            <v>Новосибирская область</v>
          </cell>
        </row>
        <row r="38">
          <cell r="A38" t="str">
            <v>Омская область</v>
          </cell>
        </row>
        <row r="39">
          <cell r="A39" t="str">
            <v>Оренбургская область</v>
          </cell>
        </row>
        <row r="40">
          <cell r="A40" t="str">
            <v>Орловская область</v>
          </cell>
          <cell r="E40" t="str">
            <v>на 1 апреля 2010 г.</v>
          </cell>
        </row>
        <row r="41">
          <cell r="A41" t="str">
            <v>Пензенская область</v>
          </cell>
          <cell r="E41" t="str">
            <v>на 1 октября 2010 г.</v>
          </cell>
        </row>
        <row r="42">
          <cell r="A42" t="str">
            <v>Пермский край</v>
          </cell>
          <cell r="E42" t="str">
            <v>на 1 апреля 2011 г.</v>
          </cell>
        </row>
        <row r="43">
          <cell r="A43" t="str">
            <v>Приморский край</v>
          </cell>
          <cell r="E43" t="str">
            <v>на 1 октября 2011 г.</v>
          </cell>
        </row>
        <row r="44">
          <cell r="A44" t="str">
            <v>Псковская область</v>
          </cell>
        </row>
        <row r="45">
          <cell r="A45" t="str">
            <v>Республика Адыгея</v>
          </cell>
        </row>
        <row r="46">
          <cell r="A46" t="str">
            <v>Республика Алтай</v>
          </cell>
        </row>
        <row r="47">
          <cell r="A47" t="str">
            <v>Республика Башкортостан</v>
          </cell>
        </row>
        <row r="48">
          <cell r="A48" t="str">
            <v>Республика Бурятия</v>
          </cell>
        </row>
        <row r="49">
          <cell r="A49" t="str">
            <v>Республика Дагестан</v>
          </cell>
        </row>
        <row r="50">
          <cell r="A50" t="str">
            <v>Республика Ингушетия</v>
          </cell>
        </row>
        <row r="51">
          <cell r="A51" t="str">
            <v>Республика Калмыкия</v>
          </cell>
        </row>
        <row r="52">
          <cell r="A52" t="str">
            <v>Республика Карелия</v>
          </cell>
        </row>
        <row r="53">
          <cell r="A53" t="str">
            <v>Республика Коми</v>
          </cell>
        </row>
        <row r="54">
          <cell r="A54" t="str">
            <v>Республика Марий Эл</v>
          </cell>
        </row>
        <row r="55">
          <cell r="A55" t="str">
            <v>Республика Мордовия</v>
          </cell>
        </row>
        <row r="56">
          <cell r="A56" t="str">
            <v>Республика Саха (Якутия)</v>
          </cell>
        </row>
        <row r="57">
          <cell r="A57" t="str">
            <v>Республика Северная Осетия - Алания</v>
          </cell>
        </row>
        <row r="58">
          <cell r="A58" t="str">
            <v>Республика Татарстан</v>
          </cell>
        </row>
        <row r="59">
          <cell r="A59" t="str">
            <v>Республика Тыва</v>
          </cell>
        </row>
        <row r="60">
          <cell r="A60" t="str">
            <v>Республика Хакасия</v>
          </cell>
        </row>
        <row r="61">
          <cell r="A61" t="str">
            <v>Ростовская область</v>
          </cell>
        </row>
        <row r="62">
          <cell r="A62" t="str">
            <v>Рязанская область</v>
          </cell>
        </row>
        <row r="63">
          <cell r="A63" t="str">
            <v>Самарская область</v>
          </cell>
        </row>
        <row r="64">
          <cell r="A64" t="str">
            <v>Саратовская область</v>
          </cell>
        </row>
        <row r="65">
          <cell r="A65" t="str">
            <v>Сахалинская область</v>
          </cell>
        </row>
        <row r="66">
          <cell r="A66" t="str">
            <v>Свердловская область</v>
          </cell>
        </row>
        <row r="67">
          <cell r="A67" t="str">
            <v>Смоленская область</v>
          </cell>
        </row>
        <row r="68">
          <cell r="A68" t="str">
            <v>Ставропольский край</v>
          </cell>
        </row>
        <row r="69">
          <cell r="A69" t="str">
            <v>Тамбовская область</v>
          </cell>
        </row>
        <row r="70">
          <cell r="A70" t="str">
            <v>Тверская область</v>
          </cell>
        </row>
        <row r="71">
          <cell r="A71" t="str">
            <v>Томская область</v>
          </cell>
        </row>
        <row r="72">
          <cell r="A72" t="str">
            <v>Тульская область</v>
          </cell>
        </row>
        <row r="73">
          <cell r="A73" t="str">
            <v>Тюменская область</v>
          </cell>
        </row>
        <row r="74">
          <cell r="A74" t="str">
            <v>Удмуртская Республика</v>
          </cell>
        </row>
        <row r="75">
          <cell r="A75" t="str">
            <v>Ульяновская область</v>
          </cell>
        </row>
        <row r="76">
          <cell r="A76" t="str">
            <v>Хабаровский край</v>
          </cell>
        </row>
        <row r="77">
          <cell r="A77" t="str">
            <v>Ханты-Мансийский автономный округ - Югра</v>
          </cell>
        </row>
        <row r="78">
          <cell r="A78" t="str">
            <v>Челябинская область</v>
          </cell>
        </row>
        <row r="79">
          <cell r="A79" t="str">
            <v>Чеченская Республика</v>
          </cell>
        </row>
        <row r="80">
          <cell r="A80" t="str">
            <v>Чувашская Республика</v>
          </cell>
        </row>
        <row r="81">
          <cell r="A81" t="str">
            <v>Чукотский автономный округ</v>
          </cell>
        </row>
        <row r="82">
          <cell r="A82" t="str">
            <v>Ямало-Ненецкий автономный округ</v>
          </cell>
        </row>
        <row r="83">
          <cell r="A83" t="str">
            <v>Ярославская область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-ПС"/>
      <sheetName val="Форма 3-СГ"/>
      <sheetName val="Вспомогательный"/>
    </sheetNames>
    <sheetDataSet>
      <sheetData sheetId="0" refreshError="1"/>
      <sheetData sheetId="1" refreshError="1"/>
      <sheetData sheetId="2" refreshError="1">
        <row r="3">
          <cell r="F3" t="str">
            <v>2007 год</v>
          </cell>
        </row>
        <row r="4">
          <cell r="F4" t="str">
            <v>2008 год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412"/>
  <sheetViews>
    <sheetView showZeros="0" zoomScale="60" zoomScaleNormal="60" workbookViewId="0">
      <pane xSplit="3" ySplit="4" topLeftCell="D14" activePane="bottomRight" state="frozen"/>
      <selection activeCell="H57" sqref="H57"/>
      <selection pane="topRight" activeCell="H57" sqref="H57"/>
      <selection pane="bottomLeft" activeCell="H57" sqref="H57"/>
      <selection pane="bottomRight" activeCell="G31" sqref="G31"/>
    </sheetView>
  </sheetViews>
  <sheetFormatPr defaultRowHeight="18.75" x14ac:dyDescent="0.25"/>
  <cols>
    <col min="1" max="1" width="13.28515625" style="33" bestFit="1" customWidth="1"/>
    <col min="2" max="2" width="9.5703125" style="34" customWidth="1"/>
    <col min="3" max="3" width="104.7109375" style="70" customWidth="1"/>
    <col min="4" max="4" width="19" style="36" customWidth="1"/>
    <col min="5" max="5" width="18.42578125" style="36" bestFit="1" customWidth="1"/>
    <col min="6" max="6" width="22.140625" style="1" customWidth="1"/>
    <col min="7" max="7" width="27.28515625" style="1" customWidth="1"/>
    <col min="8" max="256" width="9.140625" style="1"/>
    <col min="257" max="257" width="13.28515625" style="1" bestFit="1" customWidth="1"/>
    <col min="258" max="258" width="9.5703125" style="1" customWidth="1"/>
    <col min="259" max="259" width="104.7109375" style="1" customWidth="1"/>
    <col min="260" max="260" width="19" style="1" customWidth="1"/>
    <col min="261" max="261" width="18.42578125" style="1" bestFit="1" customWidth="1"/>
    <col min="262" max="512" width="9.140625" style="1"/>
    <col min="513" max="513" width="13.28515625" style="1" bestFit="1" customWidth="1"/>
    <col min="514" max="514" width="9.5703125" style="1" customWidth="1"/>
    <col min="515" max="515" width="104.7109375" style="1" customWidth="1"/>
    <col min="516" max="516" width="19" style="1" customWidth="1"/>
    <col min="517" max="517" width="18.42578125" style="1" bestFit="1" customWidth="1"/>
    <col min="518" max="768" width="9.140625" style="1"/>
    <col min="769" max="769" width="13.28515625" style="1" bestFit="1" customWidth="1"/>
    <col min="770" max="770" width="9.5703125" style="1" customWidth="1"/>
    <col min="771" max="771" width="104.7109375" style="1" customWidth="1"/>
    <col min="772" max="772" width="19" style="1" customWidth="1"/>
    <col min="773" max="773" width="18.42578125" style="1" bestFit="1" customWidth="1"/>
    <col min="774" max="1024" width="9.140625" style="1"/>
    <col min="1025" max="1025" width="13.28515625" style="1" bestFit="1" customWidth="1"/>
    <col min="1026" max="1026" width="9.5703125" style="1" customWidth="1"/>
    <col min="1027" max="1027" width="104.7109375" style="1" customWidth="1"/>
    <col min="1028" max="1028" width="19" style="1" customWidth="1"/>
    <col min="1029" max="1029" width="18.42578125" style="1" bestFit="1" customWidth="1"/>
    <col min="1030" max="1280" width="9.140625" style="1"/>
    <col min="1281" max="1281" width="13.28515625" style="1" bestFit="1" customWidth="1"/>
    <col min="1282" max="1282" width="9.5703125" style="1" customWidth="1"/>
    <col min="1283" max="1283" width="104.7109375" style="1" customWidth="1"/>
    <col min="1284" max="1284" width="19" style="1" customWidth="1"/>
    <col min="1285" max="1285" width="18.42578125" style="1" bestFit="1" customWidth="1"/>
    <col min="1286" max="1536" width="9.140625" style="1"/>
    <col min="1537" max="1537" width="13.28515625" style="1" bestFit="1" customWidth="1"/>
    <col min="1538" max="1538" width="9.5703125" style="1" customWidth="1"/>
    <col min="1539" max="1539" width="104.7109375" style="1" customWidth="1"/>
    <col min="1540" max="1540" width="19" style="1" customWidth="1"/>
    <col min="1541" max="1541" width="18.42578125" style="1" bestFit="1" customWidth="1"/>
    <col min="1542" max="1792" width="9.140625" style="1"/>
    <col min="1793" max="1793" width="13.28515625" style="1" bestFit="1" customWidth="1"/>
    <col min="1794" max="1794" width="9.5703125" style="1" customWidth="1"/>
    <col min="1795" max="1795" width="104.7109375" style="1" customWidth="1"/>
    <col min="1796" max="1796" width="19" style="1" customWidth="1"/>
    <col min="1797" max="1797" width="18.42578125" style="1" bestFit="1" customWidth="1"/>
    <col min="1798" max="2048" width="9.140625" style="1"/>
    <col min="2049" max="2049" width="13.28515625" style="1" bestFit="1" customWidth="1"/>
    <col min="2050" max="2050" width="9.5703125" style="1" customWidth="1"/>
    <col min="2051" max="2051" width="104.7109375" style="1" customWidth="1"/>
    <col min="2052" max="2052" width="19" style="1" customWidth="1"/>
    <col min="2053" max="2053" width="18.42578125" style="1" bestFit="1" customWidth="1"/>
    <col min="2054" max="2304" width="9.140625" style="1"/>
    <col min="2305" max="2305" width="13.28515625" style="1" bestFit="1" customWidth="1"/>
    <col min="2306" max="2306" width="9.5703125" style="1" customWidth="1"/>
    <col min="2307" max="2307" width="104.7109375" style="1" customWidth="1"/>
    <col min="2308" max="2308" width="19" style="1" customWidth="1"/>
    <col min="2309" max="2309" width="18.42578125" style="1" bestFit="1" customWidth="1"/>
    <col min="2310" max="2560" width="9.140625" style="1"/>
    <col min="2561" max="2561" width="13.28515625" style="1" bestFit="1" customWidth="1"/>
    <col min="2562" max="2562" width="9.5703125" style="1" customWidth="1"/>
    <col min="2563" max="2563" width="104.7109375" style="1" customWidth="1"/>
    <col min="2564" max="2564" width="19" style="1" customWidth="1"/>
    <col min="2565" max="2565" width="18.42578125" style="1" bestFit="1" customWidth="1"/>
    <col min="2566" max="2816" width="9.140625" style="1"/>
    <col min="2817" max="2817" width="13.28515625" style="1" bestFit="1" customWidth="1"/>
    <col min="2818" max="2818" width="9.5703125" style="1" customWidth="1"/>
    <col min="2819" max="2819" width="104.7109375" style="1" customWidth="1"/>
    <col min="2820" max="2820" width="19" style="1" customWidth="1"/>
    <col min="2821" max="2821" width="18.42578125" style="1" bestFit="1" customWidth="1"/>
    <col min="2822" max="3072" width="9.140625" style="1"/>
    <col min="3073" max="3073" width="13.28515625" style="1" bestFit="1" customWidth="1"/>
    <col min="3074" max="3074" width="9.5703125" style="1" customWidth="1"/>
    <col min="3075" max="3075" width="104.7109375" style="1" customWidth="1"/>
    <col min="3076" max="3076" width="19" style="1" customWidth="1"/>
    <col min="3077" max="3077" width="18.42578125" style="1" bestFit="1" customWidth="1"/>
    <col min="3078" max="3328" width="9.140625" style="1"/>
    <col min="3329" max="3329" width="13.28515625" style="1" bestFit="1" customWidth="1"/>
    <col min="3330" max="3330" width="9.5703125" style="1" customWidth="1"/>
    <col min="3331" max="3331" width="104.7109375" style="1" customWidth="1"/>
    <col min="3332" max="3332" width="19" style="1" customWidth="1"/>
    <col min="3333" max="3333" width="18.42578125" style="1" bestFit="1" customWidth="1"/>
    <col min="3334" max="3584" width="9.140625" style="1"/>
    <col min="3585" max="3585" width="13.28515625" style="1" bestFit="1" customWidth="1"/>
    <col min="3586" max="3586" width="9.5703125" style="1" customWidth="1"/>
    <col min="3587" max="3587" width="104.7109375" style="1" customWidth="1"/>
    <col min="3588" max="3588" width="19" style="1" customWidth="1"/>
    <col min="3589" max="3589" width="18.42578125" style="1" bestFit="1" customWidth="1"/>
    <col min="3590" max="3840" width="9.140625" style="1"/>
    <col min="3841" max="3841" width="13.28515625" style="1" bestFit="1" customWidth="1"/>
    <col min="3842" max="3842" width="9.5703125" style="1" customWidth="1"/>
    <col min="3843" max="3843" width="104.7109375" style="1" customWidth="1"/>
    <col min="3844" max="3844" width="19" style="1" customWidth="1"/>
    <col min="3845" max="3845" width="18.42578125" style="1" bestFit="1" customWidth="1"/>
    <col min="3846" max="4096" width="9.140625" style="1"/>
    <col min="4097" max="4097" width="13.28515625" style="1" bestFit="1" customWidth="1"/>
    <col min="4098" max="4098" width="9.5703125" style="1" customWidth="1"/>
    <col min="4099" max="4099" width="104.7109375" style="1" customWidth="1"/>
    <col min="4100" max="4100" width="19" style="1" customWidth="1"/>
    <col min="4101" max="4101" width="18.42578125" style="1" bestFit="1" customWidth="1"/>
    <col min="4102" max="4352" width="9.140625" style="1"/>
    <col min="4353" max="4353" width="13.28515625" style="1" bestFit="1" customWidth="1"/>
    <col min="4354" max="4354" width="9.5703125" style="1" customWidth="1"/>
    <col min="4355" max="4355" width="104.7109375" style="1" customWidth="1"/>
    <col min="4356" max="4356" width="19" style="1" customWidth="1"/>
    <col min="4357" max="4357" width="18.42578125" style="1" bestFit="1" customWidth="1"/>
    <col min="4358" max="4608" width="9.140625" style="1"/>
    <col min="4609" max="4609" width="13.28515625" style="1" bestFit="1" customWidth="1"/>
    <col min="4610" max="4610" width="9.5703125" style="1" customWidth="1"/>
    <col min="4611" max="4611" width="104.7109375" style="1" customWidth="1"/>
    <col min="4612" max="4612" width="19" style="1" customWidth="1"/>
    <col min="4613" max="4613" width="18.42578125" style="1" bestFit="1" customWidth="1"/>
    <col min="4614" max="4864" width="9.140625" style="1"/>
    <col min="4865" max="4865" width="13.28515625" style="1" bestFit="1" customWidth="1"/>
    <col min="4866" max="4866" width="9.5703125" style="1" customWidth="1"/>
    <col min="4867" max="4867" width="104.7109375" style="1" customWidth="1"/>
    <col min="4868" max="4868" width="19" style="1" customWidth="1"/>
    <col min="4869" max="4869" width="18.42578125" style="1" bestFit="1" customWidth="1"/>
    <col min="4870" max="5120" width="9.140625" style="1"/>
    <col min="5121" max="5121" width="13.28515625" style="1" bestFit="1" customWidth="1"/>
    <col min="5122" max="5122" width="9.5703125" style="1" customWidth="1"/>
    <col min="5123" max="5123" width="104.7109375" style="1" customWidth="1"/>
    <col min="5124" max="5124" width="19" style="1" customWidth="1"/>
    <col min="5125" max="5125" width="18.42578125" style="1" bestFit="1" customWidth="1"/>
    <col min="5126" max="5376" width="9.140625" style="1"/>
    <col min="5377" max="5377" width="13.28515625" style="1" bestFit="1" customWidth="1"/>
    <col min="5378" max="5378" width="9.5703125" style="1" customWidth="1"/>
    <col min="5379" max="5379" width="104.7109375" style="1" customWidth="1"/>
    <col min="5380" max="5380" width="19" style="1" customWidth="1"/>
    <col min="5381" max="5381" width="18.42578125" style="1" bestFit="1" customWidth="1"/>
    <col min="5382" max="5632" width="9.140625" style="1"/>
    <col min="5633" max="5633" width="13.28515625" style="1" bestFit="1" customWidth="1"/>
    <col min="5634" max="5634" width="9.5703125" style="1" customWidth="1"/>
    <col min="5635" max="5635" width="104.7109375" style="1" customWidth="1"/>
    <col min="5636" max="5636" width="19" style="1" customWidth="1"/>
    <col min="5637" max="5637" width="18.42578125" style="1" bestFit="1" customWidth="1"/>
    <col min="5638" max="5888" width="9.140625" style="1"/>
    <col min="5889" max="5889" width="13.28515625" style="1" bestFit="1" customWidth="1"/>
    <col min="5890" max="5890" width="9.5703125" style="1" customWidth="1"/>
    <col min="5891" max="5891" width="104.7109375" style="1" customWidth="1"/>
    <col min="5892" max="5892" width="19" style="1" customWidth="1"/>
    <col min="5893" max="5893" width="18.42578125" style="1" bestFit="1" customWidth="1"/>
    <col min="5894" max="6144" width="9.140625" style="1"/>
    <col min="6145" max="6145" width="13.28515625" style="1" bestFit="1" customWidth="1"/>
    <col min="6146" max="6146" width="9.5703125" style="1" customWidth="1"/>
    <col min="6147" max="6147" width="104.7109375" style="1" customWidth="1"/>
    <col min="6148" max="6148" width="19" style="1" customWidth="1"/>
    <col min="6149" max="6149" width="18.42578125" style="1" bestFit="1" customWidth="1"/>
    <col min="6150" max="6400" width="9.140625" style="1"/>
    <col min="6401" max="6401" width="13.28515625" style="1" bestFit="1" customWidth="1"/>
    <col min="6402" max="6402" width="9.5703125" style="1" customWidth="1"/>
    <col min="6403" max="6403" width="104.7109375" style="1" customWidth="1"/>
    <col min="6404" max="6404" width="19" style="1" customWidth="1"/>
    <col min="6405" max="6405" width="18.42578125" style="1" bestFit="1" customWidth="1"/>
    <col min="6406" max="6656" width="9.140625" style="1"/>
    <col min="6657" max="6657" width="13.28515625" style="1" bestFit="1" customWidth="1"/>
    <col min="6658" max="6658" width="9.5703125" style="1" customWidth="1"/>
    <col min="6659" max="6659" width="104.7109375" style="1" customWidth="1"/>
    <col min="6660" max="6660" width="19" style="1" customWidth="1"/>
    <col min="6661" max="6661" width="18.42578125" style="1" bestFit="1" customWidth="1"/>
    <col min="6662" max="6912" width="9.140625" style="1"/>
    <col min="6913" max="6913" width="13.28515625" style="1" bestFit="1" customWidth="1"/>
    <col min="6914" max="6914" width="9.5703125" style="1" customWidth="1"/>
    <col min="6915" max="6915" width="104.7109375" style="1" customWidth="1"/>
    <col min="6916" max="6916" width="19" style="1" customWidth="1"/>
    <col min="6917" max="6917" width="18.42578125" style="1" bestFit="1" customWidth="1"/>
    <col min="6918" max="7168" width="9.140625" style="1"/>
    <col min="7169" max="7169" width="13.28515625" style="1" bestFit="1" customWidth="1"/>
    <col min="7170" max="7170" width="9.5703125" style="1" customWidth="1"/>
    <col min="7171" max="7171" width="104.7109375" style="1" customWidth="1"/>
    <col min="7172" max="7172" width="19" style="1" customWidth="1"/>
    <col min="7173" max="7173" width="18.42578125" style="1" bestFit="1" customWidth="1"/>
    <col min="7174" max="7424" width="9.140625" style="1"/>
    <col min="7425" max="7425" width="13.28515625" style="1" bestFit="1" customWidth="1"/>
    <col min="7426" max="7426" width="9.5703125" style="1" customWidth="1"/>
    <col min="7427" max="7427" width="104.7109375" style="1" customWidth="1"/>
    <col min="7428" max="7428" width="19" style="1" customWidth="1"/>
    <col min="7429" max="7429" width="18.42578125" style="1" bestFit="1" customWidth="1"/>
    <col min="7430" max="7680" width="9.140625" style="1"/>
    <col min="7681" max="7681" width="13.28515625" style="1" bestFit="1" customWidth="1"/>
    <col min="7682" max="7682" width="9.5703125" style="1" customWidth="1"/>
    <col min="7683" max="7683" width="104.7109375" style="1" customWidth="1"/>
    <col min="7684" max="7684" width="19" style="1" customWidth="1"/>
    <col min="7685" max="7685" width="18.42578125" style="1" bestFit="1" customWidth="1"/>
    <col min="7686" max="7936" width="9.140625" style="1"/>
    <col min="7937" max="7937" width="13.28515625" style="1" bestFit="1" customWidth="1"/>
    <col min="7938" max="7938" width="9.5703125" style="1" customWidth="1"/>
    <col min="7939" max="7939" width="104.7109375" style="1" customWidth="1"/>
    <col min="7940" max="7940" width="19" style="1" customWidth="1"/>
    <col min="7941" max="7941" width="18.42578125" style="1" bestFit="1" customWidth="1"/>
    <col min="7942" max="8192" width="9.140625" style="1"/>
    <col min="8193" max="8193" width="13.28515625" style="1" bestFit="1" customWidth="1"/>
    <col min="8194" max="8194" width="9.5703125" style="1" customWidth="1"/>
    <col min="8195" max="8195" width="104.7109375" style="1" customWidth="1"/>
    <col min="8196" max="8196" width="19" style="1" customWidth="1"/>
    <col min="8197" max="8197" width="18.42578125" style="1" bestFit="1" customWidth="1"/>
    <col min="8198" max="8448" width="9.140625" style="1"/>
    <col min="8449" max="8449" width="13.28515625" style="1" bestFit="1" customWidth="1"/>
    <col min="8450" max="8450" width="9.5703125" style="1" customWidth="1"/>
    <col min="8451" max="8451" width="104.7109375" style="1" customWidth="1"/>
    <col min="8452" max="8452" width="19" style="1" customWidth="1"/>
    <col min="8453" max="8453" width="18.42578125" style="1" bestFit="1" customWidth="1"/>
    <col min="8454" max="8704" width="9.140625" style="1"/>
    <col min="8705" max="8705" width="13.28515625" style="1" bestFit="1" customWidth="1"/>
    <col min="8706" max="8706" width="9.5703125" style="1" customWidth="1"/>
    <col min="8707" max="8707" width="104.7109375" style="1" customWidth="1"/>
    <col min="8708" max="8708" width="19" style="1" customWidth="1"/>
    <col min="8709" max="8709" width="18.42578125" style="1" bestFit="1" customWidth="1"/>
    <col min="8710" max="8960" width="9.140625" style="1"/>
    <col min="8961" max="8961" width="13.28515625" style="1" bestFit="1" customWidth="1"/>
    <col min="8962" max="8962" width="9.5703125" style="1" customWidth="1"/>
    <col min="8963" max="8963" width="104.7109375" style="1" customWidth="1"/>
    <col min="8964" max="8964" width="19" style="1" customWidth="1"/>
    <col min="8965" max="8965" width="18.42578125" style="1" bestFit="1" customWidth="1"/>
    <col min="8966" max="9216" width="9.140625" style="1"/>
    <col min="9217" max="9217" width="13.28515625" style="1" bestFit="1" customWidth="1"/>
    <col min="9218" max="9218" width="9.5703125" style="1" customWidth="1"/>
    <col min="9219" max="9219" width="104.7109375" style="1" customWidth="1"/>
    <col min="9220" max="9220" width="19" style="1" customWidth="1"/>
    <col min="9221" max="9221" width="18.42578125" style="1" bestFit="1" customWidth="1"/>
    <col min="9222" max="9472" width="9.140625" style="1"/>
    <col min="9473" max="9473" width="13.28515625" style="1" bestFit="1" customWidth="1"/>
    <col min="9474" max="9474" width="9.5703125" style="1" customWidth="1"/>
    <col min="9475" max="9475" width="104.7109375" style="1" customWidth="1"/>
    <col min="9476" max="9476" width="19" style="1" customWidth="1"/>
    <col min="9477" max="9477" width="18.42578125" style="1" bestFit="1" customWidth="1"/>
    <col min="9478" max="9728" width="9.140625" style="1"/>
    <col min="9729" max="9729" width="13.28515625" style="1" bestFit="1" customWidth="1"/>
    <col min="9730" max="9730" width="9.5703125" style="1" customWidth="1"/>
    <col min="9731" max="9731" width="104.7109375" style="1" customWidth="1"/>
    <col min="9732" max="9732" width="19" style="1" customWidth="1"/>
    <col min="9733" max="9733" width="18.42578125" style="1" bestFit="1" customWidth="1"/>
    <col min="9734" max="9984" width="9.140625" style="1"/>
    <col min="9985" max="9985" width="13.28515625" style="1" bestFit="1" customWidth="1"/>
    <col min="9986" max="9986" width="9.5703125" style="1" customWidth="1"/>
    <col min="9987" max="9987" width="104.7109375" style="1" customWidth="1"/>
    <col min="9988" max="9988" width="19" style="1" customWidth="1"/>
    <col min="9989" max="9989" width="18.42578125" style="1" bestFit="1" customWidth="1"/>
    <col min="9990" max="10240" width="9.140625" style="1"/>
    <col min="10241" max="10241" width="13.28515625" style="1" bestFit="1" customWidth="1"/>
    <col min="10242" max="10242" width="9.5703125" style="1" customWidth="1"/>
    <col min="10243" max="10243" width="104.7109375" style="1" customWidth="1"/>
    <col min="10244" max="10244" width="19" style="1" customWidth="1"/>
    <col min="10245" max="10245" width="18.42578125" style="1" bestFit="1" customWidth="1"/>
    <col min="10246" max="10496" width="9.140625" style="1"/>
    <col min="10497" max="10497" width="13.28515625" style="1" bestFit="1" customWidth="1"/>
    <col min="10498" max="10498" width="9.5703125" style="1" customWidth="1"/>
    <col min="10499" max="10499" width="104.7109375" style="1" customWidth="1"/>
    <col min="10500" max="10500" width="19" style="1" customWidth="1"/>
    <col min="10501" max="10501" width="18.42578125" style="1" bestFit="1" customWidth="1"/>
    <col min="10502" max="10752" width="9.140625" style="1"/>
    <col min="10753" max="10753" width="13.28515625" style="1" bestFit="1" customWidth="1"/>
    <col min="10754" max="10754" width="9.5703125" style="1" customWidth="1"/>
    <col min="10755" max="10755" width="104.7109375" style="1" customWidth="1"/>
    <col min="10756" max="10756" width="19" style="1" customWidth="1"/>
    <col min="10757" max="10757" width="18.42578125" style="1" bestFit="1" customWidth="1"/>
    <col min="10758" max="11008" width="9.140625" style="1"/>
    <col min="11009" max="11009" width="13.28515625" style="1" bestFit="1" customWidth="1"/>
    <col min="11010" max="11010" width="9.5703125" style="1" customWidth="1"/>
    <col min="11011" max="11011" width="104.7109375" style="1" customWidth="1"/>
    <col min="11012" max="11012" width="19" style="1" customWidth="1"/>
    <col min="11013" max="11013" width="18.42578125" style="1" bestFit="1" customWidth="1"/>
    <col min="11014" max="11264" width="9.140625" style="1"/>
    <col min="11265" max="11265" width="13.28515625" style="1" bestFit="1" customWidth="1"/>
    <col min="11266" max="11266" width="9.5703125" style="1" customWidth="1"/>
    <col min="11267" max="11267" width="104.7109375" style="1" customWidth="1"/>
    <col min="11268" max="11268" width="19" style="1" customWidth="1"/>
    <col min="11269" max="11269" width="18.42578125" style="1" bestFit="1" customWidth="1"/>
    <col min="11270" max="11520" width="9.140625" style="1"/>
    <col min="11521" max="11521" width="13.28515625" style="1" bestFit="1" customWidth="1"/>
    <col min="11522" max="11522" width="9.5703125" style="1" customWidth="1"/>
    <col min="11523" max="11523" width="104.7109375" style="1" customWidth="1"/>
    <col min="11524" max="11524" width="19" style="1" customWidth="1"/>
    <col min="11525" max="11525" width="18.42578125" style="1" bestFit="1" customWidth="1"/>
    <col min="11526" max="11776" width="9.140625" style="1"/>
    <col min="11777" max="11777" width="13.28515625" style="1" bestFit="1" customWidth="1"/>
    <col min="11778" max="11778" width="9.5703125" style="1" customWidth="1"/>
    <col min="11779" max="11779" width="104.7109375" style="1" customWidth="1"/>
    <col min="11780" max="11780" width="19" style="1" customWidth="1"/>
    <col min="11781" max="11781" width="18.42578125" style="1" bestFit="1" customWidth="1"/>
    <col min="11782" max="12032" width="9.140625" style="1"/>
    <col min="12033" max="12033" width="13.28515625" style="1" bestFit="1" customWidth="1"/>
    <col min="12034" max="12034" width="9.5703125" style="1" customWidth="1"/>
    <col min="12035" max="12035" width="104.7109375" style="1" customWidth="1"/>
    <col min="12036" max="12036" width="19" style="1" customWidth="1"/>
    <col min="12037" max="12037" width="18.42578125" style="1" bestFit="1" customWidth="1"/>
    <col min="12038" max="12288" width="9.140625" style="1"/>
    <col min="12289" max="12289" width="13.28515625" style="1" bestFit="1" customWidth="1"/>
    <col min="12290" max="12290" width="9.5703125" style="1" customWidth="1"/>
    <col min="12291" max="12291" width="104.7109375" style="1" customWidth="1"/>
    <col min="12292" max="12292" width="19" style="1" customWidth="1"/>
    <col min="12293" max="12293" width="18.42578125" style="1" bestFit="1" customWidth="1"/>
    <col min="12294" max="12544" width="9.140625" style="1"/>
    <col min="12545" max="12545" width="13.28515625" style="1" bestFit="1" customWidth="1"/>
    <col min="12546" max="12546" width="9.5703125" style="1" customWidth="1"/>
    <col min="12547" max="12547" width="104.7109375" style="1" customWidth="1"/>
    <col min="12548" max="12548" width="19" style="1" customWidth="1"/>
    <col min="12549" max="12549" width="18.42578125" style="1" bestFit="1" customWidth="1"/>
    <col min="12550" max="12800" width="9.140625" style="1"/>
    <col min="12801" max="12801" width="13.28515625" style="1" bestFit="1" customWidth="1"/>
    <col min="12802" max="12802" width="9.5703125" style="1" customWidth="1"/>
    <col min="12803" max="12803" width="104.7109375" style="1" customWidth="1"/>
    <col min="12804" max="12804" width="19" style="1" customWidth="1"/>
    <col min="12805" max="12805" width="18.42578125" style="1" bestFit="1" customWidth="1"/>
    <col min="12806" max="13056" width="9.140625" style="1"/>
    <col min="13057" max="13057" width="13.28515625" style="1" bestFit="1" customWidth="1"/>
    <col min="13058" max="13058" width="9.5703125" style="1" customWidth="1"/>
    <col min="13059" max="13059" width="104.7109375" style="1" customWidth="1"/>
    <col min="13060" max="13060" width="19" style="1" customWidth="1"/>
    <col min="13061" max="13061" width="18.42578125" style="1" bestFit="1" customWidth="1"/>
    <col min="13062" max="13312" width="9.140625" style="1"/>
    <col min="13313" max="13313" width="13.28515625" style="1" bestFit="1" customWidth="1"/>
    <col min="13314" max="13314" width="9.5703125" style="1" customWidth="1"/>
    <col min="13315" max="13315" width="104.7109375" style="1" customWidth="1"/>
    <col min="13316" max="13316" width="19" style="1" customWidth="1"/>
    <col min="13317" max="13317" width="18.42578125" style="1" bestFit="1" customWidth="1"/>
    <col min="13318" max="13568" width="9.140625" style="1"/>
    <col min="13569" max="13569" width="13.28515625" style="1" bestFit="1" customWidth="1"/>
    <col min="13570" max="13570" width="9.5703125" style="1" customWidth="1"/>
    <col min="13571" max="13571" width="104.7109375" style="1" customWidth="1"/>
    <col min="13572" max="13572" width="19" style="1" customWidth="1"/>
    <col min="13573" max="13573" width="18.42578125" style="1" bestFit="1" customWidth="1"/>
    <col min="13574" max="13824" width="9.140625" style="1"/>
    <col min="13825" max="13825" width="13.28515625" style="1" bestFit="1" customWidth="1"/>
    <col min="13826" max="13826" width="9.5703125" style="1" customWidth="1"/>
    <col min="13827" max="13827" width="104.7109375" style="1" customWidth="1"/>
    <col min="13828" max="13828" width="19" style="1" customWidth="1"/>
    <col min="13829" max="13829" width="18.42578125" style="1" bestFit="1" customWidth="1"/>
    <col min="13830" max="14080" width="9.140625" style="1"/>
    <col min="14081" max="14081" width="13.28515625" style="1" bestFit="1" customWidth="1"/>
    <col min="14082" max="14082" width="9.5703125" style="1" customWidth="1"/>
    <col min="14083" max="14083" width="104.7109375" style="1" customWidth="1"/>
    <col min="14084" max="14084" width="19" style="1" customWidth="1"/>
    <col min="14085" max="14085" width="18.42578125" style="1" bestFit="1" customWidth="1"/>
    <col min="14086" max="14336" width="9.140625" style="1"/>
    <col min="14337" max="14337" width="13.28515625" style="1" bestFit="1" customWidth="1"/>
    <col min="14338" max="14338" width="9.5703125" style="1" customWidth="1"/>
    <col min="14339" max="14339" width="104.7109375" style="1" customWidth="1"/>
    <col min="14340" max="14340" width="19" style="1" customWidth="1"/>
    <col min="14341" max="14341" width="18.42578125" style="1" bestFit="1" customWidth="1"/>
    <col min="14342" max="14592" width="9.140625" style="1"/>
    <col min="14593" max="14593" width="13.28515625" style="1" bestFit="1" customWidth="1"/>
    <col min="14594" max="14594" width="9.5703125" style="1" customWidth="1"/>
    <col min="14595" max="14595" width="104.7109375" style="1" customWidth="1"/>
    <col min="14596" max="14596" width="19" style="1" customWidth="1"/>
    <col min="14597" max="14597" width="18.42578125" style="1" bestFit="1" customWidth="1"/>
    <col min="14598" max="14848" width="9.140625" style="1"/>
    <col min="14849" max="14849" width="13.28515625" style="1" bestFit="1" customWidth="1"/>
    <col min="14850" max="14850" width="9.5703125" style="1" customWidth="1"/>
    <col min="14851" max="14851" width="104.7109375" style="1" customWidth="1"/>
    <col min="14852" max="14852" width="19" style="1" customWidth="1"/>
    <col min="14853" max="14853" width="18.42578125" style="1" bestFit="1" customWidth="1"/>
    <col min="14854" max="15104" width="9.140625" style="1"/>
    <col min="15105" max="15105" width="13.28515625" style="1" bestFit="1" customWidth="1"/>
    <col min="15106" max="15106" width="9.5703125" style="1" customWidth="1"/>
    <col min="15107" max="15107" width="104.7109375" style="1" customWidth="1"/>
    <col min="15108" max="15108" width="19" style="1" customWidth="1"/>
    <col min="15109" max="15109" width="18.42578125" style="1" bestFit="1" customWidth="1"/>
    <col min="15110" max="15360" width="9.140625" style="1"/>
    <col min="15361" max="15361" width="13.28515625" style="1" bestFit="1" customWidth="1"/>
    <col min="15362" max="15362" width="9.5703125" style="1" customWidth="1"/>
    <col min="15363" max="15363" width="104.7109375" style="1" customWidth="1"/>
    <col min="15364" max="15364" width="19" style="1" customWidth="1"/>
    <col min="15365" max="15365" width="18.42578125" style="1" bestFit="1" customWidth="1"/>
    <col min="15366" max="15616" width="9.140625" style="1"/>
    <col min="15617" max="15617" width="13.28515625" style="1" bestFit="1" customWidth="1"/>
    <col min="15618" max="15618" width="9.5703125" style="1" customWidth="1"/>
    <col min="15619" max="15619" width="104.7109375" style="1" customWidth="1"/>
    <col min="15620" max="15620" width="19" style="1" customWidth="1"/>
    <col min="15621" max="15621" width="18.42578125" style="1" bestFit="1" customWidth="1"/>
    <col min="15622" max="15872" width="9.140625" style="1"/>
    <col min="15873" max="15873" width="13.28515625" style="1" bestFit="1" customWidth="1"/>
    <col min="15874" max="15874" width="9.5703125" style="1" customWidth="1"/>
    <col min="15875" max="15875" width="104.7109375" style="1" customWidth="1"/>
    <col min="15876" max="15876" width="19" style="1" customWidth="1"/>
    <col min="15877" max="15877" width="18.42578125" style="1" bestFit="1" customWidth="1"/>
    <col min="15878" max="16128" width="9.140625" style="1"/>
    <col min="16129" max="16129" width="13.28515625" style="1" bestFit="1" customWidth="1"/>
    <col min="16130" max="16130" width="9.5703125" style="1" customWidth="1"/>
    <col min="16131" max="16131" width="104.7109375" style="1" customWidth="1"/>
    <col min="16132" max="16132" width="19" style="1" customWidth="1"/>
    <col min="16133" max="16133" width="18.42578125" style="1" bestFit="1" customWidth="1"/>
    <col min="16134" max="16384" width="9.140625" style="1"/>
  </cols>
  <sheetData>
    <row r="2" spans="1:5" ht="25.5" x14ac:dyDescent="0.25">
      <c r="A2" s="280" t="s">
        <v>188</v>
      </c>
      <c r="B2" s="280"/>
      <c r="C2" s="280"/>
      <c r="D2" s="280"/>
      <c r="E2" s="280"/>
    </row>
    <row r="4" spans="1:5" ht="52.5" customHeight="1" x14ac:dyDescent="0.25">
      <c r="A4" s="2" t="s">
        <v>0</v>
      </c>
      <c r="B4" s="3" t="s">
        <v>1</v>
      </c>
      <c r="C4" s="4" t="s">
        <v>2</v>
      </c>
      <c r="D4" s="5" t="s">
        <v>3</v>
      </c>
      <c r="E4" s="6" t="s">
        <v>189</v>
      </c>
    </row>
    <row r="5" spans="1:5" s="7" customFormat="1" ht="25.5" x14ac:dyDescent="0.25">
      <c r="A5" s="281" t="s">
        <v>4</v>
      </c>
      <c r="B5" s="282"/>
      <c r="C5" s="282"/>
      <c r="D5" s="282"/>
      <c r="E5" s="283"/>
    </row>
    <row r="6" spans="1:5" x14ac:dyDescent="0.25">
      <c r="A6" s="8"/>
      <c r="B6" s="9"/>
      <c r="C6" s="10" t="s">
        <v>5</v>
      </c>
      <c r="D6" s="11"/>
      <c r="E6" s="11"/>
    </row>
    <row r="7" spans="1:5" s="14" customFormat="1" ht="35.25" customHeight="1" x14ac:dyDescent="0.25">
      <c r="A7" s="12" t="s">
        <v>6</v>
      </c>
      <c r="B7" s="9" t="s">
        <v>7</v>
      </c>
      <c r="C7" s="10" t="s">
        <v>8</v>
      </c>
      <c r="D7" s="13">
        <v>500000</v>
      </c>
      <c r="E7" s="13"/>
    </row>
    <row r="8" spans="1:5" s="14" customFormat="1" ht="37.5" x14ac:dyDescent="0.25">
      <c r="A8" s="12" t="s">
        <v>6</v>
      </c>
      <c r="B8" s="9" t="s">
        <v>9</v>
      </c>
      <c r="C8" s="10" t="s">
        <v>10</v>
      </c>
      <c r="D8" s="13">
        <v>706600</v>
      </c>
      <c r="E8" s="13"/>
    </row>
    <row r="9" spans="1:5" s="19" customFormat="1" ht="56.25" x14ac:dyDescent="0.25">
      <c r="A9" s="15" t="s">
        <v>6</v>
      </c>
      <c r="B9" s="16" t="s">
        <v>11</v>
      </c>
      <c r="C9" s="17" t="s">
        <v>12</v>
      </c>
      <c r="D9" s="18">
        <v>385000</v>
      </c>
      <c r="E9" s="18">
        <f>120000+16555+48385+31656</f>
        <v>216596</v>
      </c>
    </row>
    <row r="10" spans="1:5" s="24" customFormat="1" x14ac:dyDescent="0.25">
      <c r="A10" s="20" t="s">
        <v>6</v>
      </c>
      <c r="B10" s="21"/>
      <c r="C10" s="22" t="s">
        <v>13</v>
      </c>
      <c r="D10" s="23">
        <f>D9+D8+D7</f>
        <v>1591600</v>
      </c>
      <c r="E10" s="23">
        <f>E9+E8+E7</f>
        <v>216596</v>
      </c>
    </row>
    <row r="11" spans="1:5" x14ac:dyDescent="0.25">
      <c r="A11" s="2"/>
      <c r="B11" s="9"/>
      <c r="C11" s="10" t="s">
        <v>14</v>
      </c>
      <c r="D11" s="11">
        <v>0</v>
      </c>
      <c r="E11" s="11"/>
    </row>
    <row r="12" spans="1:5" s="19" customFormat="1" ht="56.25" x14ac:dyDescent="0.25">
      <c r="A12" s="25"/>
      <c r="B12" s="16" t="s">
        <v>15</v>
      </c>
      <c r="C12" s="17" t="s">
        <v>16</v>
      </c>
      <c r="D12" s="18">
        <v>500000</v>
      </c>
      <c r="E12" s="18">
        <v>199998.74</v>
      </c>
    </row>
    <row r="13" spans="1:5" s="24" customFormat="1" x14ac:dyDescent="0.25">
      <c r="A13" s="21" t="s">
        <v>17</v>
      </c>
      <c r="B13" s="26"/>
      <c r="C13" s="27" t="s">
        <v>13</v>
      </c>
      <c r="D13" s="23">
        <f>D12</f>
        <v>500000</v>
      </c>
      <c r="E13" s="23">
        <f>E12</f>
        <v>199998.74</v>
      </c>
    </row>
    <row r="14" spans="1:5" x14ac:dyDescent="0.25">
      <c r="A14" s="8"/>
      <c r="B14" s="9"/>
      <c r="C14" s="10" t="s">
        <v>18</v>
      </c>
      <c r="D14" s="11">
        <v>0</v>
      </c>
      <c r="E14" s="11"/>
    </row>
    <row r="15" spans="1:5" s="19" customFormat="1" ht="75" x14ac:dyDescent="0.25">
      <c r="A15" s="25" t="s">
        <v>19</v>
      </c>
      <c r="B15" s="92" t="s">
        <v>20</v>
      </c>
      <c r="C15" s="17" t="s">
        <v>21</v>
      </c>
      <c r="D15" s="18">
        <v>500000</v>
      </c>
      <c r="E15" s="18"/>
    </row>
    <row r="16" spans="1:5" s="19" customFormat="1" ht="37.5" x14ac:dyDescent="0.25">
      <c r="A16" s="25" t="s">
        <v>19</v>
      </c>
      <c r="B16" s="16" t="s">
        <v>22</v>
      </c>
      <c r="C16" s="17" t="s">
        <v>23</v>
      </c>
      <c r="D16" s="18">
        <v>1114800</v>
      </c>
      <c r="E16" s="18">
        <v>578300</v>
      </c>
    </row>
    <row r="17" spans="1:5" s="19" customFormat="1" ht="56.25" x14ac:dyDescent="0.25">
      <c r="A17" s="25" t="s">
        <v>19</v>
      </c>
      <c r="B17" s="16" t="s">
        <v>24</v>
      </c>
      <c r="C17" s="17" t="s">
        <v>25</v>
      </c>
      <c r="D17" s="18">
        <v>1268000</v>
      </c>
      <c r="E17" s="18">
        <f>4800+341535+18667.22+226696.6+147000</f>
        <v>738698.82</v>
      </c>
    </row>
    <row r="18" spans="1:5" s="19" customFormat="1" ht="31.5" customHeight="1" x14ac:dyDescent="0.25">
      <c r="A18" s="25" t="s">
        <v>19</v>
      </c>
      <c r="B18" s="16" t="s">
        <v>26</v>
      </c>
      <c r="C18" s="17" t="s">
        <v>27</v>
      </c>
      <c r="D18" s="18">
        <v>350000</v>
      </c>
      <c r="E18" s="18">
        <f>90291.84+73894.67+50341.77</f>
        <v>214528.28</v>
      </c>
    </row>
    <row r="19" spans="1:5" s="29" customFormat="1" x14ac:dyDescent="0.25">
      <c r="A19" s="21" t="s">
        <v>19</v>
      </c>
      <c r="B19" s="26"/>
      <c r="C19" s="27" t="s">
        <v>28</v>
      </c>
      <c r="D19" s="28">
        <f>D18+D17+D16+D15</f>
        <v>3232800</v>
      </c>
      <c r="E19" s="28">
        <f>E18+E17+E16+E15</f>
        <v>1531527.1</v>
      </c>
    </row>
    <row r="20" spans="1:5" x14ac:dyDescent="0.25">
      <c r="A20" s="8"/>
      <c r="B20" s="9"/>
      <c r="C20" s="10" t="s">
        <v>29</v>
      </c>
      <c r="D20" s="11">
        <v>0</v>
      </c>
      <c r="E20" s="11"/>
    </row>
    <row r="21" spans="1:5" s="19" customFormat="1" ht="56.25" x14ac:dyDescent="0.25">
      <c r="A21" s="25" t="s">
        <v>30</v>
      </c>
      <c r="B21" s="16" t="s">
        <v>31</v>
      </c>
      <c r="C21" s="17" t="s">
        <v>32</v>
      </c>
      <c r="D21" s="18">
        <v>150000</v>
      </c>
      <c r="E21" s="18">
        <v>30000</v>
      </c>
    </row>
    <row r="22" spans="1:5" s="19" customFormat="1" ht="37.5" x14ac:dyDescent="0.25">
      <c r="A22" s="25" t="s">
        <v>30</v>
      </c>
      <c r="B22" s="16" t="s">
        <v>33</v>
      </c>
      <c r="C22" s="17" t="s">
        <v>34</v>
      </c>
      <c r="D22" s="18">
        <v>707400</v>
      </c>
      <c r="E22" s="18">
        <v>162980</v>
      </c>
    </row>
    <row r="23" spans="1:5" s="19" customFormat="1" ht="37.5" x14ac:dyDescent="0.25">
      <c r="A23" s="25" t="s">
        <v>30</v>
      </c>
      <c r="B23" s="16" t="s">
        <v>35</v>
      </c>
      <c r="C23" s="17" t="s">
        <v>36</v>
      </c>
      <c r="D23" s="18"/>
      <c r="E23" s="18"/>
    </row>
    <row r="24" spans="1:5" s="24" customFormat="1" x14ac:dyDescent="0.25">
      <c r="A24" s="21" t="s">
        <v>30</v>
      </c>
      <c r="B24" s="26"/>
      <c r="C24" s="27" t="s">
        <v>13</v>
      </c>
      <c r="D24" s="23">
        <f>D23+D22+D21</f>
        <v>857400</v>
      </c>
      <c r="E24" s="23">
        <f>E23+E22+E21</f>
        <v>192980</v>
      </c>
    </row>
    <row r="25" spans="1:5" ht="37.5" x14ac:dyDescent="0.25">
      <c r="A25" s="8"/>
      <c r="B25" s="9"/>
      <c r="C25" s="10" t="s">
        <v>37</v>
      </c>
      <c r="D25" s="11">
        <v>0</v>
      </c>
      <c r="E25" s="11"/>
    </row>
    <row r="26" spans="1:5" s="19" customFormat="1" x14ac:dyDescent="0.25">
      <c r="A26" s="15" t="s">
        <v>38</v>
      </c>
      <c r="B26" s="16" t="s">
        <v>39</v>
      </c>
      <c r="C26" s="17" t="s">
        <v>40</v>
      </c>
      <c r="D26" s="18">
        <v>350000</v>
      </c>
      <c r="E26" s="18">
        <f>87500+87500+87500</f>
        <v>262500</v>
      </c>
    </row>
    <row r="27" spans="1:5" s="19" customFormat="1" ht="37.5" x14ac:dyDescent="0.25">
      <c r="A27" s="15" t="s">
        <v>38</v>
      </c>
      <c r="B27" s="16" t="s">
        <v>41</v>
      </c>
      <c r="C27" s="17" t="s">
        <v>42</v>
      </c>
      <c r="D27" s="18">
        <f>16577200+4690915+346500</f>
        <v>21614615</v>
      </c>
      <c r="E27" s="18">
        <f>9707170.2+346500</f>
        <v>10053670.199999999</v>
      </c>
    </row>
    <row r="28" spans="1:5" s="24" customFormat="1" x14ac:dyDescent="0.25">
      <c r="A28" s="21" t="s">
        <v>38</v>
      </c>
      <c r="B28" s="26"/>
      <c r="C28" s="27" t="s">
        <v>13</v>
      </c>
      <c r="D28" s="23">
        <f>D27+D26</f>
        <v>21964615</v>
      </c>
      <c r="E28" s="23">
        <f>E27+E26</f>
        <v>10316170.199999999</v>
      </c>
    </row>
    <row r="29" spans="1:5" ht="37.5" x14ac:dyDescent="0.25">
      <c r="A29" s="8"/>
      <c r="B29" s="9"/>
      <c r="C29" s="10" t="s">
        <v>43</v>
      </c>
      <c r="D29" s="11">
        <v>0</v>
      </c>
      <c r="E29" s="11"/>
    </row>
    <row r="30" spans="1:5" s="19" customFormat="1" ht="56.25" x14ac:dyDescent="0.25">
      <c r="A30" s="15" t="s">
        <v>44</v>
      </c>
      <c r="B30" s="16" t="s">
        <v>45</v>
      </c>
      <c r="C30" s="17" t="s">
        <v>46</v>
      </c>
      <c r="D30" s="18">
        <v>678000</v>
      </c>
      <c r="E30" s="18">
        <v>336046.86</v>
      </c>
    </row>
    <row r="31" spans="1:5" s="29" customFormat="1" x14ac:dyDescent="0.25">
      <c r="A31" s="30" t="s">
        <v>44</v>
      </c>
      <c r="B31" s="21"/>
      <c r="C31" s="27" t="s">
        <v>13</v>
      </c>
      <c r="D31" s="23">
        <f>D30</f>
        <v>678000</v>
      </c>
      <c r="E31" s="23">
        <f>E30</f>
        <v>336046.86</v>
      </c>
    </row>
    <row r="32" spans="1:5" x14ac:dyDescent="0.25">
      <c r="A32" s="31" t="s">
        <v>47</v>
      </c>
      <c r="B32" s="32"/>
      <c r="C32" s="10" t="s">
        <v>48</v>
      </c>
      <c r="D32" s="13">
        <f>D31+D28+D24+D19+D13+D10</f>
        <v>28824415</v>
      </c>
      <c r="E32" s="13">
        <f>E31+E28+E24+E19+E13+E10</f>
        <v>12793318.899999999</v>
      </c>
    </row>
    <row r="33" spans="1:5" hidden="1" x14ac:dyDescent="0.25">
      <c r="C33" s="35"/>
      <c r="D33" s="36" t="e">
        <f>D32=#REF!</f>
        <v>#REF!</v>
      </c>
      <c r="E33" s="36" t="e">
        <f>#REF!</f>
        <v>#REF!</v>
      </c>
    </row>
    <row r="34" spans="1:5" x14ac:dyDescent="0.25">
      <c r="C34" s="35"/>
    </row>
    <row r="35" spans="1:5" ht="25.5" x14ac:dyDescent="0.25">
      <c r="A35" s="284" t="s">
        <v>49</v>
      </c>
      <c r="B35" s="284"/>
      <c r="C35" s="284"/>
      <c r="D35" s="284"/>
      <c r="E35" s="284"/>
    </row>
    <row r="36" spans="1:5" ht="56.25" x14ac:dyDescent="0.25">
      <c r="A36" s="2"/>
      <c r="B36" s="37"/>
      <c r="C36" s="38" t="s">
        <v>50</v>
      </c>
      <c r="D36" s="11"/>
      <c r="E36" s="11"/>
    </row>
    <row r="37" spans="1:5" s="43" customFormat="1" ht="37.5" x14ac:dyDescent="0.25">
      <c r="A37" s="39"/>
      <c r="B37" s="40"/>
      <c r="C37" s="41" t="s">
        <v>51</v>
      </c>
      <c r="D37" s="42"/>
      <c r="E37" s="42"/>
    </row>
    <row r="38" spans="1:5" s="43" customFormat="1" ht="56.25" x14ac:dyDescent="0.25">
      <c r="A38" s="39"/>
      <c r="B38" s="40"/>
      <c r="C38" s="41" t="s">
        <v>12</v>
      </c>
      <c r="D38" s="42"/>
      <c r="E38" s="42"/>
    </row>
    <row r="39" spans="1:5" s="48" customFormat="1" x14ac:dyDescent="0.25">
      <c r="A39" s="44">
        <v>4360922</v>
      </c>
      <c r="B39" s="45"/>
      <c r="C39" s="46" t="s">
        <v>5</v>
      </c>
      <c r="D39" s="47">
        <f>D36+D37+D38</f>
        <v>0</v>
      </c>
      <c r="E39" s="47">
        <f>E36</f>
        <v>0</v>
      </c>
    </row>
    <row r="40" spans="1:5" s="53" customFormat="1" ht="56.25" x14ac:dyDescent="0.25">
      <c r="A40" s="49"/>
      <c r="B40" s="50"/>
      <c r="C40" s="51" t="s">
        <v>52</v>
      </c>
      <c r="D40" s="52">
        <v>350000</v>
      </c>
      <c r="E40" s="52"/>
    </row>
    <row r="41" spans="1:5" s="33" customFormat="1" ht="37.5" x14ac:dyDescent="0.25">
      <c r="A41" s="2"/>
      <c r="B41" s="37"/>
      <c r="C41" s="54" t="s">
        <v>53</v>
      </c>
      <c r="D41" s="11">
        <v>1868000</v>
      </c>
      <c r="E41" s="11">
        <v>898225</v>
      </c>
    </row>
    <row r="42" spans="1:5" s="33" customFormat="1" ht="56.25" x14ac:dyDescent="0.25">
      <c r="A42" s="2"/>
      <c r="B42" s="37"/>
      <c r="C42" s="54" t="s">
        <v>25</v>
      </c>
      <c r="D42" s="11">
        <v>738000</v>
      </c>
      <c r="E42" s="11">
        <v>451560</v>
      </c>
    </row>
    <row r="43" spans="1:5" s="56" customFormat="1" ht="56.25" x14ac:dyDescent="0.25">
      <c r="A43" s="39"/>
      <c r="B43" s="40"/>
      <c r="C43" s="55" t="s">
        <v>54</v>
      </c>
      <c r="D43" s="42"/>
      <c r="E43" s="42"/>
    </row>
    <row r="44" spans="1:5" s="59" customFormat="1" x14ac:dyDescent="0.25">
      <c r="A44" s="57">
        <v>4360925</v>
      </c>
      <c r="B44" s="58"/>
      <c r="C44" s="46" t="s">
        <v>18</v>
      </c>
      <c r="D44" s="47">
        <f>SUM(D40:D43)</f>
        <v>2956000</v>
      </c>
      <c r="E44" s="47">
        <f>SUM(E40:E43)</f>
        <v>1349785</v>
      </c>
    </row>
    <row r="45" spans="1:5" s="33" customFormat="1" ht="37.5" x14ac:dyDescent="0.25">
      <c r="A45" s="2"/>
      <c r="B45" s="37"/>
      <c r="C45" s="60" t="s">
        <v>34</v>
      </c>
      <c r="D45" s="11"/>
      <c r="E45" s="11"/>
    </row>
    <row r="46" spans="1:5" s="56" customFormat="1" x14ac:dyDescent="0.25">
      <c r="A46" s="39"/>
      <c r="B46" s="40"/>
      <c r="C46" s="61" t="s">
        <v>55</v>
      </c>
      <c r="D46" s="42">
        <v>200000</v>
      </c>
      <c r="E46" s="42"/>
    </row>
    <row r="47" spans="1:5" s="59" customFormat="1" x14ac:dyDescent="0.25">
      <c r="A47" s="57">
        <v>4360926</v>
      </c>
      <c r="B47" s="58"/>
      <c r="C47" s="46" t="s">
        <v>29</v>
      </c>
      <c r="D47" s="47">
        <f>D46+D45</f>
        <v>200000</v>
      </c>
      <c r="E47" s="47">
        <f>E46+E45</f>
        <v>0</v>
      </c>
    </row>
    <row r="48" spans="1:5" s="64" customFormat="1" ht="37.5" x14ac:dyDescent="0.25">
      <c r="A48" s="62"/>
      <c r="B48" s="63"/>
      <c r="C48" s="51" t="s">
        <v>56</v>
      </c>
      <c r="D48" s="52">
        <v>300000</v>
      </c>
      <c r="E48" s="52">
        <v>150000</v>
      </c>
    </row>
    <row r="49" spans="1:7" s="59" customFormat="1" ht="37.5" x14ac:dyDescent="0.25">
      <c r="A49" s="57">
        <v>4360928</v>
      </c>
      <c r="B49" s="58"/>
      <c r="C49" s="46" t="s">
        <v>57</v>
      </c>
      <c r="D49" s="47">
        <f>D48</f>
        <v>300000</v>
      </c>
      <c r="E49" s="47">
        <f>E48</f>
        <v>150000</v>
      </c>
    </row>
    <row r="50" spans="1:7" s="33" customFormat="1" ht="56.25" x14ac:dyDescent="0.25">
      <c r="A50" s="2"/>
      <c r="B50" s="37"/>
      <c r="C50" s="60" t="s">
        <v>46</v>
      </c>
      <c r="D50" s="11"/>
      <c r="E50" s="11"/>
    </row>
    <row r="51" spans="1:7" s="56" customFormat="1" ht="56.25" x14ac:dyDescent="0.25">
      <c r="A51" s="39"/>
      <c r="B51" s="40"/>
      <c r="C51" s="61" t="s">
        <v>58</v>
      </c>
      <c r="D51" s="42"/>
      <c r="E51" s="42"/>
    </row>
    <row r="52" spans="1:7" s="59" customFormat="1" ht="37.5" x14ac:dyDescent="0.25">
      <c r="A52" s="57">
        <v>4360929</v>
      </c>
      <c r="B52" s="58"/>
      <c r="C52" s="46" t="s">
        <v>43</v>
      </c>
      <c r="D52" s="47">
        <f>D50+D51</f>
        <v>0</v>
      </c>
      <c r="E52" s="47">
        <f>E50+E51</f>
        <v>0</v>
      </c>
    </row>
    <row r="53" spans="1:7" s="69" customFormat="1" x14ac:dyDescent="0.25">
      <c r="A53" s="65"/>
      <c r="B53" s="66"/>
      <c r="C53" s="67"/>
      <c r="D53" s="68">
        <f>D52+D47+D44+D39+D49</f>
        <v>3456000</v>
      </c>
      <c r="E53" s="68">
        <f>E52+E47+E44+E39+E49</f>
        <v>1499785</v>
      </c>
    </row>
    <row r="54" spans="1:7" s="33" customFormat="1" x14ac:dyDescent="0.25">
      <c r="B54" s="34"/>
      <c r="C54" s="70"/>
      <c r="D54" s="36"/>
      <c r="E54" s="36"/>
    </row>
    <row r="55" spans="1:7" s="71" customFormat="1" ht="25.5" x14ac:dyDescent="0.25">
      <c r="A55" s="285" t="s">
        <v>59</v>
      </c>
      <c r="B55" s="285"/>
      <c r="C55" s="285"/>
      <c r="D55" s="285"/>
      <c r="E55" s="285"/>
    </row>
    <row r="56" spans="1:7" s="33" customFormat="1" ht="28.5" customHeight="1" x14ac:dyDescent="0.25">
      <c r="A56" s="2"/>
      <c r="B56" s="37"/>
      <c r="C56" s="72" t="s">
        <v>4</v>
      </c>
      <c r="D56" s="73">
        <v>10673100</v>
      </c>
      <c r="E56" s="73">
        <v>6490000</v>
      </c>
    </row>
    <row r="57" spans="1:7" s="33" customFormat="1" ht="28.5" customHeight="1" x14ac:dyDescent="0.25">
      <c r="A57" s="2"/>
      <c r="B57" s="37"/>
      <c r="C57" s="72" t="s">
        <v>49</v>
      </c>
      <c r="D57" s="73">
        <v>991200</v>
      </c>
      <c r="E57" s="73">
        <v>660800</v>
      </c>
    </row>
    <row r="58" spans="1:7" s="78" customFormat="1" x14ac:dyDescent="0.25">
      <c r="A58" s="74">
        <v>4360923</v>
      </c>
      <c r="B58" s="75"/>
      <c r="C58" s="76"/>
      <c r="D58" s="77">
        <f>D57+D56</f>
        <v>11664300</v>
      </c>
      <c r="E58" s="77">
        <f>E57+E56</f>
        <v>7150800</v>
      </c>
    </row>
    <row r="59" spans="1:7" s="33" customFormat="1" x14ac:dyDescent="0.25">
      <c r="B59" s="34"/>
      <c r="C59" s="70"/>
      <c r="D59" s="36"/>
      <c r="E59" s="36"/>
    </row>
    <row r="60" spans="1:7" s="33" customFormat="1" x14ac:dyDescent="0.25">
      <c r="B60" s="34"/>
      <c r="C60" s="70"/>
      <c r="D60" s="36"/>
      <c r="E60" s="36"/>
    </row>
    <row r="61" spans="1:7" s="83" customFormat="1" x14ac:dyDescent="0.25">
      <c r="A61" s="79"/>
      <c r="B61" s="80"/>
      <c r="C61" s="81" t="s">
        <v>60</v>
      </c>
      <c r="D61" s="82">
        <f>D32+D53+D58</f>
        <v>43944715</v>
      </c>
      <c r="E61" s="82">
        <f>E32+E53+E58</f>
        <v>21443903.899999999</v>
      </c>
    </row>
    <row r="62" spans="1:7" s="33" customFormat="1" x14ac:dyDescent="0.25">
      <c r="B62" s="34"/>
      <c r="C62" s="70"/>
      <c r="D62" s="36"/>
      <c r="E62" s="36"/>
    </row>
    <row r="63" spans="1:7" s="33" customFormat="1" x14ac:dyDescent="0.25">
      <c r="B63" s="34"/>
      <c r="C63" s="70"/>
      <c r="D63" s="36"/>
      <c r="E63" s="36"/>
    </row>
    <row r="64" spans="1:7" s="33" customFormat="1" ht="78.75" customHeight="1" x14ac:dyDescent="0.25">
      <c r="B64" s="34"/>
      <c r="C64" s="72"/>
      <c r="D64" s="5" t="s">
        <v>82</v>
      </c>
      <c r="E64" s="5" t="s">
        <v>83</v>
      </c>
      <c r="F64" s="5" t="s">
        <v>190</v>
      </c>
      <c r="G64" s="5" t="s">
        <v>121</v>
      </c>
    </row>
    <row r="65" spans="1:7" s="33" customFormat="1" x14ac:dyDescent="0.25">
      <c r="B65" s="34"/>
      <c r="C65" s="72" t="s">
        <v>84</v>
      </c>
      <c r="D65" s="73">
        <f>10664900+31994500</f>
        <v>42659400</v>
      </c>
      <c r="E65" s="11">
        <f>10664900+21560900</f>
        <v>32225800</v>
      </c>
      <c r="F65" s="73">
        <v>28566353.899999999</v>
      </c>
      <c r="G65" s="73">
        <f>E65-F65</f>
        <v>3659446.1000000015</v>
      </c>
    </row>
    <row r="66" spans="1:7" s="33" customFormat="1" x14ac:dyDescent="0.25">
      <c r="B66" s="34"/>
      <c r="C66" s="72" t="s">
        <v>85</v>
      </c>
      <c r="D66" s="73">
        <v>6180000</v>
      </c>
      <c r="E66" s="73">
        <v>5710000</v>
      </c>
      <c r="F66" s="73">
        <v>4612722.26</v>
      </c>
      <c r="G66" s="73">
        <f>E66-F66</f>
        <v>1097277.7400000002</v>
      </c>
    </row>
    <row r="67" spans="1:7" s="33" customFormat="1" ht="19.5" x14ac:dyDescent="0.25">
      <c r="B67" s="34"/>
      <c r="C67" s="88" t="s">
        <v>86</v>
      </c>
      <c r="D67" s="89"/>
      <c r="E67" s="89"/>
      <c r="F67" s="89"/>
      <c r="G67" s="11">
        <f>E67-F67</f>
        <v>0</v>
      </c>
    </row>
    <row r="68" spans="1:7" s="33" customFormat="1" x14ac:dyDescent="0.25">
      <c r="B68" s="34"/>
      <c r="C68" s="72" t="s">
        <v>87</v>
      </c>
      <c r="D68" s="11"/>
      <c r="E68" s="11"/>
      <c r="F68" s="73"/>
      <c r="G68" s="11">
        <f>E68-F68</f>
        <v>0</v>
      </c>
    </row>
    <row r="69" spans="1:7" s="34" customFormat="1" ht="19.5" x14ac:dyDescent="0.25">
      <c r="A69" s="33"/>
      <c r="C69" s="88" t="s">
        <v>88</v>
      </c>
      <c r="D69" s="89"/>
      <c r="E69" s="89"/>
      <c r="F69" s="89"/>
      <c r="G69" s="11">
        <f>E69-F69</f>
        <v>0</v>
      </c>
    </row>
    <row r="70" spans="1:7" s="34" customFormat="1" x14ac:dyDescent="0.25">
      <c r="A70" s="33"/>
      <c r="C70" s="90" t="s">
        <v>89</v>
      </c>
      <c r="D70" s="91">
        <f>D65</f>
        <v>42659400</v>
      </c>
      <c r="E70" s="91">
        <f>E65</f>
        <v>32225800</v>
      </c>
      <c r="F70" s="91">
        <f>F65</f>
        <v>28566353.899999999</v>
      </c>
      <c r="G70" s="91">
        <f>G65</f>
        <v>3659446.1000000015</v>
      </c>
    </row>
    <row r="71" spans="1:7" s="34" customFormat="1" x14ac:dyDescent="0.25">
      <c r="A71" s="33"/>
      <c r="C71" s="90" t="s">
        <v>90</v>
      </c>
      <c r="D71" s="91">
        <f>D66+D68</f>
        <v>6180000</v>
      </c>
      <c r="E71" s="91">
        <f>E66+E68</f>
        <v>5710000</v>
      </c>
      <c r="F71" s="91">
        <f>F66+F68</f>
        <v>4612722.26</v>
      </c>
      <c r="G71" s="91">
        <f>G66+G68</f>
        <v>1097277.7400000002</v>
      </c>
    </row>
    <row r="72" spans="1:7" s="34" customFormat="1" x14ac:dyDescent="0.25">
      <c r="A72" s="33"/>
      <c r="C72" s="70"/>
      <c r="D72" s="36">
        <f>D65+D66</f>
        <v>48839400</v>
      </c>
      <c r="E72" s="36">
        <f t="shared" ref="E72:G72" si="0">E65+E66</f>
        <v>37935800</v>
      </c>
      <c r="F72" s="36">
        <f t="shared" si="0"/>
        <v>33179076.159999996</v>
      </c>
      <c r="G72" s="36">
        <f t="shared" si="0"/>
        <v>4756723.8400000017</v>
      </c>
    </row>
    <row r="73" spans="1:7" s="34" customFormat="1" x14ac:dyDescent="0.25">
      <c r="A73" s="33"/>
      <c r="C73" s="70"/>
      <c r="D73" s="36">
        <f>D61+D70+D71</f>
        <v>92784115</v>
      </c>
      <c r="E73" s="36"/>
      <c r="F73" s="36">
        <f>E61+F65+F66</f>
        <v>54622980.059999995</v>
      </c>
    </row>
    <row r="74" spans="1:7" s="34" customFormat="1" x14ac:dyDescent="0.25">
      <c r="A74" s="33"/>
      <c r="C74" s="70"/>
      <c r="D74" s="36"/>
      <c r="E74" s="36"/>
    </row>
    <row r="75" spans="1:7" s="34" customFormat="1" x14ac:dyDescent="0.25">
      <c r="A75" s="33"/>
      <c r="C75" s="70"/>
      <c r="D75" s="36"/>
      <c r="E75" s="36"/>
    </row>
    <row r="76" spans="1:7" s="34" customFormat="1" x14ac:dyDescent="0.25">
      <c r="A76" s="33"/>
      <c r="C76" s="70"/>
      <c r="D76" s="36"/>
      <c r="E76" s="36"/>
    </row>
    <row r="77" spans="1:7" s="34" customFormat="1" x14ac:dyDescent="0.25">
      <c r="A77" s="33"/>
      <c r="C77" s="70"/>
      <c r="D77" s="36"/>
      <c r="E77" s="36"/>
    </row>
    <row r="78" spans="1:7" s="34" customFormat="1" x14ac:dyDescent="0.25">
      <c r="A78" s="33"/>
      <c r="C78" s="70"/>
      <c r="D78" s="36"/>
      <c r="E78" s="36"/>
    </row>
    <row r="79" spans="1:7" s="34" customFormat="1" x14ac:dyDescent="0.25">
      <c r="A79" s="33"/>
      <c r="C79" s="70"/>
      <c r="D79" s="36"/>
      <c r="E79" s="36"/>
    </row>
    <row r="80" spans="1:7" s="34" customFormat="1" x14ac:dyDescent="0.25">
      <c r="A80" s="33"/>
      <c r="C80" s="70"/>
      <c r="D80" s="36"/>
      <c r="E80" s="36"/>
    </row>
    <row r="81" spans="1:5" s="34" customFormat="1" x14ac:dyDescent="0.25">
      <c r="A81" s="33"/>
      <c r="C81" s="70"/>
      <c r="D81" s="36"/>
      <c r="E81" s="36"/>
    </row>
    <row r="82" spans="1:5" s="34" customFormat="1" x14ac:dyDescent="0.25">
      <c r="A82" s="33"/>
      <c r="C82" s="70"/>
      <c r="D82" s="36"/>
      <c r="E82" s="36"/>
    </row>
    <row r="83" spans="1:5" s="34" customFormat="1" x14ac:dyDescent="0.25">
      <c r="A83" s="33"/>
      <c r="C83" s="70"/>
      <c r="D83" s="36"/>
      <c r="E83" s="36"/>
    </row>
    <row r="84" spans="1:5" s="34" customFormat="1" x14ac:dyDescent="0.25">
      <c r="A84" s="33"/>
      <c r="C84" s="70"/>
      <c r="D84" s="36"/>
      <c r="E84" s="36"/>
    </row>
    <row r="85" spans="1:5" s="34" customFormat="1" x14ac:dyDescent="0.25">
      <c r="A85" s="33"/>
      <c r="C85" s="70"/>
      <c r="D85" s="36"/>
      <c r="E85" s="36"/>
    </row>
    <row r="86" spans="1:5" s="34" customFormat="1" x14ac:dyDescent="0.25">
      <c r="A86" s="33"/>
      <c r="C86" s="70"/>
      <c r="D86" s="36"/>
      <c r="E86" s="36"/>
    </row>
    <row r="87" spans="1:5" s="34" customFormat="1" x14ac:dyDescent="0.25">
      <c r="A87" s="33"/>
      <c r="C87" s="70"/>
      <c r="D87" s="36"/>
      <c r="E87" s="36"/>
    </row>
    <row r="88" spans="1:5" s="34" customFormat="1" x14ac:dyDescent="0.25">
      <c r="A88" s="33"/>
      <c r="C88" s="70"/>
      <c r="D88" s="36"/>
      <c r="E88" s="36"/>
    </row>
    <row r="89" spans="1:5" s="34" customFormat="1" x14ac:dyDescent="0.25">
      <c r="A89" s="33"/>
      <c r="C89" s="70"/>
      <c r="D89" s="36"/>
      <c r="E89" s="36"/>
    </row>
    <row r="90" spans="1:5" s="34" customFormat="1" x14ac:dyDescent="0.25">
      <c r="A90" s="33"/>
      <c r="C90" s="70"/>
      <c r="D90" s="36"/>
      <c r="E90" s="36"/>
    </row>
    <row r="91" spans="1:5" s="34" customFormat="1" x14ac:dyDescent="0.25">
      <c r="A91" s="33"/>
      <c r="C91" s="70"/>
      <c r="D91" s="36"/>
      <c r="E91" s="36"/>
    </row>
    <row r="92" spans="1:5" s="34" customFormat="1" x14ac:dyDescent="0.25">
      <c r="A92" s="33"/>
      <c r="C92" s="70"/>
      <c r="D92" s="36"/>
      <c r="E92" s="36"/>
    </row>
    <row r="93" spans="1:5" s="34" customFormat="1" x14ac:dyDescent="0.25">
      <c r="A93" s="33"/>
      <c r="C93" s="70"/>
      <c r="D93" s="36"/>
      <c r="E93" s="36"/>
    </row>
    <row r="94" spans="1:5" s="34" customFormat="1" x14ac:dyDescent="0.25">
      <c r="A94" s="33"/>
      <c r="C94" s="70"/>
      <c r="D94" s="36"/>
      <c r="E94" s="36"/>
    </row>
    <row r="95" spans="1:5" s="34" customFormat="1" x14ac:dyDescent="0.25">
      <c r="A95" s="33"/>
      <c r="C95" s="70"/>
      <c r="D95" s="36"/>
      <c r="E95" s="36"/>
    </row>
    <row r="96" spans="1:5" s="34" customFormat="1" x14ac:dyDescent="0.25">
      <c r="A96" s="33"/>
      <c r="C96" s="70"/>
      <c r="D96" s="36"/>
      <c r="E96" s="36"/>
    </row>
    <row r="97" spans="1:5" s="34" customFormat="1" x14ac:dyDescent="0.25">
      <c r="A97" s="33"/>
      <c r="C97" s="70"/>
      <c r="D97" s="36"/>
      <c r="E97" s="36"/>
    </row>
    <row r="98" spans="1:5" s="34" customFormat="1" x14ac:dyDescent="0.25">
      <c r="A98" s="33"/>
      <c r="C98" s="70"/>
      <c r="D98" s="36"/>
      <c r="E98" s="36"/>
    </row>
    <row r="99" spans="1:5" s="34" customFormat="1" x14ac:dyDescent="0.25">
      <c r="A99" s="33"/>
      <c r="C99" s="70"/>
      <c r="D99" s="36"/>
      <c r="E99" s="36"/>
    </row>
    <row r="100" spans="1:5" s="34" customFormat="1" x14ac:dyDescent="0.25">
      <c r="A100" s="33"/>
      <c r="C100" s="70"/>
      <c r="D100" s="36"/>
      <c r="E100" s="36"/>
    </row>
    <row r="101" spans="1:5" s="34" customFormat="1" x14ac:dyDescent="0.25">
      <c r="A101" s="33"/>
      <c r="C101" s="70"/>
      <c r="D101" s="36"/>
      <c r="E101" s="36"/>
    </row>
    <row r="102" spans="1:5" s="34" customFormat="1" x14ac:dyDescent="0.25">
      <c r="A102" s="33"/>
      <c r="C102" s="70"/>
      <c r="D102" s="36"/>
      <c r="E102" s="36"/>
    </row>
    <row r="103" spans="1:5" s="34" customFormat="1" x14ac:dyDescent="0.25">
      <c r="A103" s="33"/>
      <c r="C103" s="70"/>
      <c r="D103" s="36"/>
      <c r="E103" s="36"/>
    </row>
    <row r="104" spans="1:5" s="34" customFormat="1" x14ac:dyDescent="0.25">
      <c r="A104" s="33"/>
      <c r="C104" s="70"/>
      <c r="D104" s="36"/>
      <c r="E104" s="36"/>
    </row>
    <row r="105" spans="1:5" s="34" customFormat="1" x14ac:dyDescent="0.25">
      <c r="A105" s="33"/>
      <c r="C105" s="70"/>
      <c r="D105" s="36"/>
      <c r="E105" s="36"/>
    </row>
    <row r="106" spans="1:5" s="34" customFormat="1" x14ac:dyDescent="0.25">
      <c r="A106" s="33"/>
      <c r="C106" s="70"/>
      <c r="D106" s="36"/>
      <c r="E106" s="36"/>
    </row>
    <row r="107" spans="1:5" s="34" customFormat="1" x14ac:dyDescent="0.25">
      <c r="A107" s="33"/>
      <c r="C107" s="70"/>
      <c r="D107" s="36"/>
      <c r="E107" s="36"/>
    </row>
    <row r="108" spans="1:5" s="34" customFormat="1" x14ac:dyDescent="0.25">
      <c r="A108" s="33"/>
      <c r="C108" s="70"/>
      <c r="D108" s="36"/>
      <c r="E108" s="36"/>
    </row>
    <row r="109" spans="1:5" s="34" customFormat="1" x14ac:dyDescent="0.25">
      <c r="A109" s="33"/>
      <c r="C109" s="70"/>
      <c r="D109" s="36"/>
      <c r="E109" s="36"/>
    </row>
    <row r="110" spans="1:5" s="34" customFormat="1" x14ac:dyDescent="0.25">
      <c r="A110" s="33"/>
      <c r="C110" s="70"/>
      <c r="D110" s="36"/>
      <c r="E110" s="36"/>
    </row>
    <row r="111" spans="1:5" s="34" customFormat="1" x14ac:dyDescent="0.25">
      <c r="A111" s="33"/>
      <c r="C111" s="70"/>
      <c r="D111" s="36"/>
      <c r="E111" s="36"/>
    </row>
    <row r="112" spans="1:5" s="34" customFormat="1" x14ac:dyDescent="0.25">
      <c r="A112" s="33"/>
      <c r="C112" s="70"/>
      <c r="D112" s="36"/>
      <c r="E112" s="36"/>
    </row>
    <row r="113" spans="1:5" s="34" customFormat="1" x14ac:dyDescent="0.25">
      <c r="A113" s="33"/>
      <c r="C113" s="70"/>
      <c r="D113" s="36"/>
      <c r="E113" s="36"/>
    </row>
    <row r="114" spans="1:5" s="34" customFormat="1" x14ac:dyDescent="0.25">
      <c r="A114" s="33"/>
      <c r="C114" s="70"/>
      <c r="D114" s="36"/>
      <c r="E114" s="36"/>
    </row>
    <row r="115" spans="1:5" s="34" customFormat="1" x14ac:dyDescent="0.25">
      <c r="A115" s="33"/>
      <c r="C115" s="70"/>
      <c r="D115" s="36"/>
      <c r="E115" s="36"/>
    </row>
    <row r="116" spans="1:5" s="34" customFormat="1" x14ac:dyDescent="0.25">
      <c r="A116" s="33"/>
      <c r="C116" s="70"/>
      <c r="D116" s="36"/>
      <c r="E116" s="36"/>
    </row>
    <row r="117" spans="1:5" s="34" customFormat="1" x14ac:dyDescent="0.25">
      <c r="A117" s="33"/>
      <c r="C117" s="70"/>
      <c r="D117" s="36"/>
      <c r="E117" s="36"/>
    </row>
    <row r="118" spans="1:5" s="34" customFormat="1" x14ac:dyDescent="0.25">
      <c r="A118" s="33"/>
      <c r="C118" s="70"/>
      <c r="D118" s="36"/>
      <c r="E118" s="36"/>
    </row>
    <row r="119" spans="1:5" s="34" customFormat="1" x14ac:dyDescent="0.25">
      <c r="A119" s="33"/>
      <c r="C119" s="70"/>
      <c r="D119" s="36"/>
      <c r="E119" s="36"/>
    </row>
    <row r="120" spans="1:5" s="34" customFormat="1" x14ac:dyDescent="0.25">
      <c r="A120" s="33"/>
      <c r="C120" s="70"/>
      <c r="D120" s="36"/>
      <c r="E120" s="36"/>
    </row>
    <row r="121" spans="1:5" s="34" customFormat="1" x14ac:dyDescent="0.25">
      <c r="A121" s="33"/>
      <c r="C121" s="70"/>
      <c r="D121" s="36"/>
      <c r="E121" s="36"/>
    </row>
    <row r="122" spans="1:5" s="34" customFormat="1" x14ac:dyDescent="0.25">
      <c r="A122" s="33"/>
      <c r="C122" s="70"/>
      <c r="D122" s="36"/>
      <c r="E122" s="36"/>
    </row>
    <row r="123" spans="1:5" s="34" customFormat="1" x14ac:dyDescent="0.25">
      <c r="A123" s="33"/>
      <c r="C123" s="70"/>
      <c r="D123" s="36"/>
      <c r="E123" s="36"/>
    </row>
    <row r="124" spans="1:5" s="34" customFormat="1" x14ac:dyDescent="0.25">
      <c r="A124" s="33"/>
      <c r="C124" s="70"/>
      <c r="D124" s="36"/>
      <c r="E124" s="36"/>
    </row>
    <row r="125" spans="1:5" s="34" customFormat="1" x14ac:dyDescent="0.25">
      <c r="A125" s="33"/>
      <c r="C125" s="70"/>
      <c r="D125" s="36"/>
      <c r="E125" s="36"/>
    </row>
    <row r="126" spans="1:5" s="34" customFormat="1" x14ac:dyDescent="0.25">
      <c r="A126" s="33"/>
      <c r="C126" s="70"/>
      <c r="D126" s="36"/>
      <c r="E126" s="36"/>
    </row>
    <row r="127" spans="1:5" s="34" customFormat="1" x14ac:dyDescent="0.25">
      <c r="A127" s="33"/>
      <c r="C127" s="70"/>
      <c r="D127" s="36"/>
      <c r="E127" s="36"/>
    </row>
    <row r="128" spans="1:5" s="34" customFormat="1" x14ac:dyDescent="0.25">
      <c r="A128" s="33"/>
      <c r="C128" s="70"/>
      <c r="D128" s="36"/>
      <c r="E128" s="36"/>
    </row>
    <row r="129" spans="1:5" s="34" customFormat="1" x14ac:dyDescent="0.25">
      <c r="A129" s="33"/>
      <c r="C129" s="70"/>
      <c r="D129" s="36"/>
      <c r="E129" s="36"/>
    </row>
    <row r="130" spans="1:5" s="34" customFormat="1" x14ac:dyDescent="0.25">
      <c r="A130" s="33"/>
      <c r="C130" s="70"/>
      <c r="D130" s="36"/>
      <c r="E130" s="36"/>
    </row>
    <row r="131" spans="1:5" s="34" customFormat="1" x14ac:dyDescent="0.25">
      <c r="A131" s="33"/>
      <c r="C131" s="70"/>
      <c r="D131" s="36"/>
      <c r="E131" s="36"/>
    </row>
    <row r="132" spans="1:5" s="34" customFormat="1" x14ac:dyDescent="0.25">
      <c r="A132" s="33"/>
      <c r="C132" s="70"/>
      <c r="D132" s="36"/>
      <c r="E132" s="36"/>
    </row>
    <row r="133" spans="1:5" s="34" customFormat="1" x14ac:dyDescent="0.25">
      <c r="A133" s="33"/>
      <c r="C133" s="70"/>
      <c r="D133" s="36"/>
      <c r="E133" s="36"/>
    </row>
    <row r="134" spans="1:5" s="34" customFormat="1" x14ac:dyDescent="0.25">
      <c r="A134" s="33"/>
      <c r="C134" s="70"/>
      <c r="D134" s="36"/>
      <c r="E134" s="36"/>
    </row>
    <row r="135" spans="1:5" s="34" customFormat="1" x14ac:dyDescent="0.25">
      <c r="A135" s="33"/>
      <c r="C135" s="70"/>
      <c r="D135" s="36"/>
      <c r="E135" s="36"/>
    </row>
    <row r="136" spans="1:5" s="34" customFormat="1" x14ac:dyDescent="0.25">
      <c r="A136" s="33"/>
      <c r="C136" s="70"/>
      <c r="D136" s="36"/>
      <c r="E136" s="36"/>
    </row>
    <row r="137" spans="1:5" s="34" customFormat="1" x14ac:dyDescent="0.25">
      <c r="A137" s="33"/>
      <c r="C137" s="70"/>
      <c r="D137" s="36"/>
      <c r="E137" s="36"/>
    </row>
    <row r="138" spans="1:5" s="34" customFormat="1" x14ac:dyDescent="0.25">
      <c r="A138" s="33"/>
      <c r="C138" s="70"/>
      <c r="D138" s="36"/>
      <c r="E138" s="36"/>
    </row>
    <row r="139" spans="1:5" s="34" customFormat="1" x14ac:dyDescent="0.25">
      <c r="A139" s="33"/>
      <c r="C139" s="70"/>
      <c r="D139" s="36"/>
      <c r="E139" s="36"/>
    </row>
    <row r="140" spans="1:5" s="34" customFormat="1" x14ac:dyDescent="0.25">
      <c r="A140" s="33"/>
      <c r="C140" s="70"/>
      <c r="D140" s="36"/>
      <c r="E140" s="36"/>
    </row>
    <row r="141" spans="1:5" s="34" customFormat="1" x14ac:dyDescent="0.25">
      <c r="A141" s="33"/>
      <c r="C141" s="70"/>
      <c r="D141" s="36"/>
      <c r="E141" s="36"/>
    </row>
    <row r="142" spans="1:5" s="34" customFormat="1" x14ac:dyDescent="0.25">
      <c r="A142" s="33"/>
      <c r="C142" s="70"/>
      <c r="D142" s="36"/>
      <c r="E142" s="36"/>
    </row>
    <row r="143" spans="1:5" s="34" customFormat="1" x14ac:dyDescent="0.25">
      <c r="A143" s="33"/>
      <c r="C143" s="70"/>
      <c r="D143" s="36"/>
      <c r="E143" s="36"/>
    </row>
    <row r="144" spans="1:5" s="34" customFormat="1" x14ac:dyDescent="0.25">
      <c r="A144" s="33"/>
      <c r="C144" s="70"/>
      <c r="D144" s="36"/>
      <c r="E144" s="36"/>
    </row>
    <row r="145" spans="1:5" s="34" customFormat="1" x14ac:dyDescent="0.25">
      <c r="A145" s="33"/>
      <c r="C145" s="70"/>
      <c r="D145" s="36"/>
      <c r="E145" s="36"/>
    </row>
    <row r="146" spans="1:5" s="34" customFormat="1" x14ac:dyDescent="0.25">
      <c r="A146" s="33"/>
      <c r="C146" s="70"/>
      <c r="D146" s="36"/>
      <c r="E146" s="36"/>
    </row>
    <row r="147" spans="1:5" s="34" customFormat="1" x14ac:dyDescent="0.25">
      <c r="A147" s="33"/>
      <c r="C147" s="70"/>
      <c r="D147" s="36"/>
      <c r="E147" s="36"/>
    </row>
    <row r="148" spans="1:5" s="34" customFormat="1" x14ac:dyDescent="0.25">
      <c r="A148" s="33"/>
      <c r="C148" s="70"/>
      <c r="D148" s="36"/>
      <c r="E148" s="36"/>
    </row>
    <row r="149" spans="1:5" s="34" customFormat="1" x14ac:dyDescent="0.25">
      <c r="A149" s="33"/>
      <c r="C149" s="70"/>
      <c r="D149" s="36"/>
      <c r="E149" s="36"/>
    </row>
    <row r="150" spans="1:5" s="34" customFormat="1" x14ac:dyDescent="0.25">
      <c r="A150" s="33"/>
      <c r="C150" s="70"/>
      <c r="D150" s="36"/>
      <c r="E150" s="36"/>
    </row>
    <row r="151" spans="1:5" s="34" customFormat="1" x14ac:dyDescent="0.25">
      <c r="A151" s="33"/>
      <c r="C151" s="70"/>
      <c r="D151" s="36"/>
      <c r="E151" s="36"/>
    </row>
    <row r="152" spans="1:5" s="34" customFormat="1" x14ac:dyDescent="0.25">
      <c r="A152" s="33"/>
      <c r="C152" s="70"/>
      <c r="D152" s="36"/>
      <c r="E152" s="36"/>
    </row>
    <row r="153" spans="1:5" s="34" customFormat="1" x14ac:dyDescent="0.25">
      <c r="A153" s="33"/>
      <c r="C153" s="70"/>
      <c r="D153" s="36"/>
      <c r="E153" s="36"/>
    </row>
    <row r="154" spans="1:5" s="34" customFormat="1" x14ac:dyDescent="0.25">
      <c r="A154" s="33"/>
      <c r="C154" s="70"/>
      <c r="D154" s="36"/>
      <c r="E154" s="36"/>
    </row>
    <row r="155" spans="1:5" s="34" customFormat="1" x14ac:dyDescent="0.25">
      <c r="A155" s="33"/>
      <c r="C155" s="70"/>
      <c r="D155" s="36"/>
      <c r="E155" s="36"/>
    </row>
    <row r="156" spans="1:5" s="34" customFormat="1" x14ac:dyDescent="0.25">
      <c r="A156" s="33"/>
      <c r="C156" s="70"/>
      <c r="D156" s="36"/>
      <c r="E156" s="36"/>
    </row>
    <row r="157" spans="1:5" s="34" customFormat="1" x14ac:dyDescent="0.25">
      <c r="A157" s="33"/>
      <c r="C157" s="70"/>
      <c r="D157" s="36"/>
      <c r="E157" s="36"/>
    </row>
    <row r="158" spans="1:5" s="34" customFormat="1" x14ac:dyDescent="0.25">
      <c r="A158" s="33"/>
      <c r="C158" s="70"/>
      <c r="D158" s="36"/>
      <c r="E158" s="36"/>
    </row>
    <row r="159" spans="1:5" s="34" customFormat="1" x14ac:dyDescent="0.25">
      <c r="A159" s="33"/>
      <c r="C159" s="70"/>
      <c r="D159" s="36"/>
      <c r="E159" s="36"/>
    </row>
    <row r="160" spans="1:5" s="34" customFormat="1" x14ac:dyDescent="0.25">
      <c r="A160" s="33"/>
      <c r="C160" s="70"/>
      <c r="D160" s="36"/>
      <c r="E160" s="36"/>
    </row>
    <row r="161" spans="1:5" s="34" customFormat="1" x14ac:dyDescent="0.25">
      <c r="A161" s="33"/>
      <c r="C161" s="70"/>
      <c r="D161" s="36"/>
      <c r="E161" s="36"/>
    </row>
    <row r="162" spans="1:5" s="34" customFormat="1" x14ac:dyDescent="0.25">
      <c r="A162" s="33"/>
      <c r="C162" s="70"/>
      <c r="D162" s="36"/>
      <c r="E162" s="36"/>
    </row>
    <row r="163" spans="1:5" s="34" customFormat="1" x14ac:dyDescent="0.25">
      <c r="A163" s="33"/>
      <c r="C163" s="70"/>
      <c r="D163" s="36"/>
      <c r="E163" s="36"/>
    </row>
    <row r="164" spans="1:5" s="34" customFormat="1" x14ac:dyDescent="0.25">
      <c r="A164" s="33"/>
      <c r="C164" s="70"/>
      <c r="D164" s="36"/>
      <c r="E164" s="36"/>
    </row>
    <row r="165" spans="1:5" s="34" customFormat="1" x14ac:dyDescent="0.25">
      <c r="A165" s="33"/>
      <c r="C165" s="70"/>
      <c r="D165" s="36"/>
      <c r="E165" s="36"/>
    </row>
    <row r="166" spans="1:5" s="34" customFormat="1" x14ac:dyDescent="0.25">
      <c r="A166" s="33"/>
      <c r="C166" s="70"/>
      <c r="D166" s="36"/>
      <c r="E166" s="36"/>
    </row>
    <row r="167" spans="1:5" s="34" customFormat="1" x14ac:dyDescent="0.25">
      <c r="A167" s="33"/>
      <c r="C167" s="70"/>
      <c r="D167" s="36"/>
      <c r="E167" s="36"/>
    </row>
    <row r="168" spans="1:5" s="34" customFormat="1" x14ac:dyDescent="0.25">
      <c r="A168" s="33"/>
      <c r="C168" s="70"/>
      <c r="D168" s="36"/>
      <c r="E168" s="36"/>
    </row>
    <row r="169" spans="1:5" s="34" customFormat="1" x14ac:dyDescent="0.25">
      <c r="A169" s="33"/>
      <c r="C169" s="70"/>
      <c r="D169" s="36"/>
      <c r="E169" s="36"/>
    </row>
    <row r="170" spans="1:5" s="34" customFormat="1" x14ac:dyDescent="0.25">
      <c r="A170" s="33"/>
      <c r="C170" s="70"/>
      <c r="D170" s="36"/>
      <c r="E170" s="36"/>
    </row>
    <row r="171" spans="1:5" s="34" customFormat="1" x14ac:dyDescent="0.25">
      <c r="A171" s="33"/>
      <c r="C171" s="70"/>
      <c r="D171" s="36"/>
      <c r="E171" s="36"/>
    </row>
    <row r="172" spans="1:5" s="34" customFormat="1" x14ac:dyDescent="0.25">
      <c r="A172" s="33"/>
      <c r="C172" s="70"/>
      <c r="D172" s="36"/>
      <c r="E172" s="36"/>
    </row>
    <row r="173" spans="1:5" s="34" customFormat="1" x14ac:dyDescent="0.25">
      <c r="A173" s="33"/>
      <c r="C173" s="70"/>
      <c r="D173" s="36"/>
      <c r="E173" s="36"/>
    </row>
    <row r="174" spans="1:5" s="34" customFormat="1" x14ac:dyDescent="0.25">
      <c r="A174" s="33"/>
      <c r="C174" s="70"/>
      <c r="D174" s="36"/>
      <c r="E174" s="36"/>
    </row>
    <row r="175" spans="1:5" s="34" customFormat="1" x14ac:dyDescent="0.25">
      <c r="A175" s="33"/>
      <c r="C175" s="70"/>
      <c r="D175" s="36"/>
      <c r="E175" s="36"/>
    </row>
    <row r="176" spans="1:5" s="34" customFormat="1" x14ac:dyDescent="0.25">
      <c r="A176" s="33"/>
      <c r="C176" s="70"/>
      <c r="D176" s="36"/>
      <c r="E176" s="36"/>
    </row>
    <row r="177" spans="1:5" s="34" customFormat="1" x14ac:dyDescent="0.25">
      <c r="A177" s="33"/>
      <c r="C177" s="70"/>
      <c r="D177" s="36"/>
      <c r="E177" s="36"/>
    </row>
    <row r="178" spans="1:5" s="34" customFormat="1" x14ac:dyDescent="0.25">
      <c r="A178" s="33"/>
      <c r="C178" s="70"/>
      <c r="D178" s="36"/>
      <c r="E178" s="36"/>
    </row>
    <row r="179" spans="1:5" s="34" customFormat="1" x14ac:dyDescent="0.25">
      <c r="A179" s="33"/>
      <c r="C179" s="70"/>
      <c r="D179" s="36"/>
      <c r="E179" s="36"/>
    </row>
    <row r="180" spans="1:5" s="34" customFormat="1" x14ac:dyDescent="0.25">
      <c r="A180" s="33"/>
      <c r="C180" s="70"/>
      <c r="D180" s="36"/>
      <c r="E180" s="36"/>
    </row>
    <row r="181" spans="1:5" s="34" customFormat="1" x14ac:dyDescent="0.25">
      <c r="A181" s="33"/>
      <c r="C181" s="70"/>
      <c r="D181" s="36"/>
      <c r="E181" s="36"/>
    </row>
    <row r="182" spans="1:5" s="34" customFormat="1" x14ac:dyDescent="0.25">
      <c r="A182" s="33"/>
      <c r="C182" s="70"/>
      <c r="D182" s="36"/>
      <c r="E182" s="36"/>
    </row>
    <row r="183" spans="1:5" s="34" customFormat="1" x14ac:dyDescent="0.25">
      <c r="A183" s="33"/>
      <c r="C183" s="70"/>
      <c r="D183" s="36"/>
      <c r="E183" s="36"/>
    </row>
    <row r="184" spans="1:5" s="34" customFormat="1" x14ac:dyDescent="0.25">
      <c r="A184" s="33"/>
      <c r="C184" s="70"/>
      <c r="D184" s="36"/>
      <c r="E184" s="36"/>
    </row>
    <row r="185" spans="1:5" s="34" customFormat="1" x14ac:dyDescent="0.25">
      <c r="A185" s="33"/>
      <c r="C185" s="70"/>
      <c r="D185" s="36"/>
      <c r="E185" s="36"/>
    </row>
    <row r="186" spans="1:5" s="34" customFormat="1" x14ac:dyDescent="0.25">
      <c r="A186" s="33"/>
      <c r="C186" s="70"/>
      <c r="D186" s="36"/>
      <c r="E186" s="36"/>
    </row>
    <row r="187" spans="1:5" s="34" customFormat="1" x14ac:dyDescent="0.25">
      <c r="A187" s="33"/>
      <c r="C187" s="70"/>
      <c r="D187" s="36"/>
      <c r="E187" s="36"/>
    </row>
    <row r="188" spans="1:5" s="34" customFormat="1" x14ac:dyDescent="0.25">
      <c r="A188" s="33"/>
      <c r="C188" s="70"/>
      <c r="D188" s="36"/>
      <c r="E188" s="36"/>
    </row>
    <row r="189" spans="1:5" s="34" customFormat="1" x14ac:dyDescent="0.25">
      <c r="A189" s="33"/>
      <c r="C189" s="70"/>
      <c r="D189" s="36"/>
      <c r="E189" s="36"/>
    </row>
    <row r="190" spans="1:5" s="34" customFormat="1" x14ac:dyDescent="0.25">
      <c r="A190" s="33"/>
      <c r="C190" s="70"/>
      <c r="D190" s="36"/>
      <c r="E190" s="36"/>
    </row>
    <row r="191" spans="1:5" s="34" customFormat="1" x14ac:dyDescent="0.25">
      <c r="A191" s="33"/>
      <c r="C191" s="70"/>
      <c r="D191" s="36"/>
      <c r="E191" s="36"/>
    </row>
    <row r="192" spans="1:5" s="34" customFormat="1" x14ac:dyDescent="0.25">
      <c r="A192" s="33"/>
      <c r="C192" s="70"/>
      <c r="D192" s="36"/>
      <c r="E192" s="36"/>
    </row>
    <row r="193" spans="1:5" s="34" customFormat="1" x14ac:dyDescent="0.25">
      <c r="A193" s="33"/>
      <c r="C193" s="70"/>
      <c r="D193" s="36"/>
      <c r="E193" s="36"/>
    </row>
    <row r="194" spans="1:5" s="34" customFormat="1" x14ac:dyDescent="0.25">
      <c r="A194" s="33"/>
      <c r="C194" s="70"/>
      <c r="D194" s="36"/>
      <c r="E194" s="36"/>
    </row>
    <row r="195" spans="1:5" s="34" customFormat="1" x14ac:dyDescent="0.25">
      <c r="A195" s="33"/>
      <c r="C195" s="70"/>
      <c r="D195" s="36"/>
      <c r="E195" s="36"/>
    </row>
    <row r="196" spans="1:5" s="34" customFormat="1" x14ac:dyDescent="0.25">
      <c r="A196" s="33"/>
      <c r="C196" s="70"/>
      <c r="D196" s="36"/>
      <c r="E196" s="36"/>
    </row>
    <row r="197" spans="1:5" s="34" customFormat="1" x14ac:dyDescent="0.25">
      <c r="A197" s="33"/>
      <c r="C197" s="70"/>
      <c r="D197" s="36"/>
      <c r="E197" s="36"/>
    </row>
    <row r="198" spans="1:5" s="34" customFormat="1" x14ac:dyDescent="0.25">
      <c r="A198" s="33"/>
      <c r="C198" s="70"/>
      <c r="D198" s="36"/>
      <c r="E198" s="36"/>
    </row>
    <row r="199" spans="1:5" s="34" customFormat="1" x14ac:dyDescent="0.25">
      <c r="A199" s="33"/>
      <c r="C199" s="70"/>
      <c r="D199" s="36"/>
      <c r="E199" s="36"/>
    </row>
    <row r="200" spans="1:5" s="34" customFormat="1" x14ac:dyDescent="0.25">
      <c r="A200" s="33"/>
      <c r="C200" s="70"/>
      <c r="D200" s="36"/>
      <c r="E200" s="36"/>
    </row>
    <row r="201" spans="1:5" s="34" customFormat="1" x14ac:dyDescent="0.25">
      <c r="A201" s="33"/>
      <c r="C201" s="70"/>
      <c r="D201" s="36"/>
      <c r="E201" s="36"/>
    </row>
    <row r="202" spans="1:5" s="34" customFormat="1" x14ac:dyDescent="0.25">
      <c r="A202" s="33"/>
      <c r="C202" s="70"/>
      <c r="D202" s="36"/>
      <c r="E202" s="36"/>
    </row>
    <row r="203" spans="1:5" s="34" customFormat="1" x14ac:dyDescent="0.25">
      <c r="A203" s="33"/>
      <c r="C203" s="70"/>
      <c r="D203" s="36"/>
      <c r="E203" s="36"/>
    </row>
    <row r="204" spans="1:5" s="34" customFormat="1" x14ac:dyDescent="0.25">
      <c r="A204" s="33"/>
      <c r="C204" s="70"/>
      <c r="D204" s="36"/>
      <c r="E204" s="36"/>
    </row>
    <row r="205" spans="1:5" s="34" customFormat="1" x14ac:dyDescent="0.25">
      <c r="A205" s="33"/>
      <c r="C205" s="70"/>
      <c r="D205" s="36"/>
      <c r="E205" s="36"/>
    </row>
    <row r="206" spans="1:5" s="34" customFormat="1" x14ac:dyDescent="0.25">
      <c r="A206" s="33"/>
      <c r="C206" s="70"/>
      <c r="D206" s="36"/>
      <c r="E206" s="36"/>
    </row>
    <row r="207" spans="1:5" s="34" customFormat="1" x14ac:dyDescent="0.25">
      <c r="A207" s="33"/>
      <c r="C207" s="70"/>
      <c r="D207" s="36"/>
      <c r="E207" s="36"/>
    </row>
    <row r="208" spans="1:5" s="34" customFormat="1" x14ac:dyDescent="0.25">
      <c r="A208" s="33"/>
      <c r="C208" s="70"/>
      <c r="D208" s="36"/>
      <c r="E208" s="36"/>
    </row>
    <row r="209" spans="1:5" s="34" customFormat="1" x14ac:dyDescent="0.25">
      <c r="A209" s="33"/>
      <c r="C209" s="70"/>
      <c r="D209" s="36"/>
      <c r="E209" s="36"/>
    </row>
    <row r="210" spans="1:5" s="34" customFormat="1" x14ac:dyDescent="0.25">
      <c r="A210" s="33"/>
      <c r="C210" s="70"/>
      <c r="D210" s="36"/>
      <c r="E210" s="36"/>
    </row>
    <row r="211" spans="1:5" s="34" customFormat="1" x14ac:dyDescent="0.25">
      <c r="A211" s="33"/>
      <c r="C211" s="70"/>
      <c r="D211" s="36"/>
      <c r="E211" s="36"/>
    </row>
    <row r="212" spans="1:5" s="34" customFormat="1" x14ac:dyDescent="0.25">
      <c r="A212" s="33"/>
      <c r="C212" s="70"/>
      <c r="D212" s="36"/>
      <c r="E212" s="36"/>
    </row>
    <row r="213" spans="1:5" s="34" customFormat="1" x14ac:dyDescent="0.25">
      <c r="A213" s="33"/>
      <c r="C213" s="70"/>
      <c r="D213" s="36"/>
      <c r="E213" s="36"/>
    </row>
    <row r="214" spans="1:5" s="34" customFormat="1" x14ac:dyDescent="0.25">
      <c r="A214" s="33"/>
      <c r="C214" s="70"/>
      <c r="D214" s="36"/>
      <c r="E214" s="36"/>
    </row>
    <row r="215" spans="1:5" s="34" customFormat="1" x14ac:dyDescent="0.25">
      <c r="A215" s="33"/>
      <c r="C215" s="70"/>
      <c r="D215" s="36"/>
      <c r="E215" s="36"/>
    </row>
    <row r="216" spans="1:5" s="34" customFormat="1" x14ac:dyDescent="0.25">
      <c r="A216" s="33"/>
      <c r="C216" s="70"/>
      <c r="D216" s="36"/>
      <c r="E216" s="36"/>
    </row>
    <row r="217" spans="1:5" s="34" customFormat="1" x14ac:dyDescent="0.25">
      <c r="A217" s="33"/>
      <c r="C217" s="70"/>
      <c r="D217" s="36"/>
      <c r="E217" s="36"/>
    </row>
    <row r="218" spans="1:5" s="34" customFormat="1" x14ac:dyDescent="0.25">
      <c r="A218" s="33"/>
      <c r="C218" s="70"/>
      <c r="D218" s="36"/>
      <c r="E218" s="36"/>
    </row>
    <row r="219" spans="1:5" s="34" customFormat="1" x14ac:dyDescent="0.25">
      <c r="A219" s="33"/>
      <c r="C219" s="70"/>
      <c r="D219" s="36"/>
      <c r="E219" s="36"/>
    </row>
    <row r="220" spans="1:5" s="34" customFormat="1" x14ac:dyDescent="0.25">
      <c r="A220" s="33"/>
      <c r="C220" s="70"/>
      <c r="D220" s="36"/>
      <c r="E220" s="36"/>
    </row>
    <row r="221" spans="1:5" s="34" customFormat="1" x14ac:dyDescent="0.25">
      <c r="A221" s="33"/>
      <c r="C221" s="70"/>
      <c r="D221" s="36"/>
      <c r="E221" s="36"/>
    </row>
    <row r="222" spans="1:5" s="34" customFormat="1" x14ac:dyDescent="0.25">
      <c r="A222" s="33"/>
      <c r="C222" s="70"/>
      <c r="D222" s="36"/>
      <c r="E222" s="36"/>
    </row>
    <row r="223" spans="1:5" s="34" customFormat="1" x14ac:dyDescent="0.25">
      <c r="A223" s="33"/>
      <c r="C223" s="70"/>
      <c r="D223" s="36"/>
      <c r="E223" s="36"/>
    </row>
    <row r="224" spans="1:5" s="34" customFormat="1" x14ac:dyDescent="0.25">
      <c r="A224" s="33"/>
      <c r="C224" s="70"/>
      <c r="D224" s="36"/>
      <c r="E224" s="36"/>
    </row>
    <row r="225" spans="1:5" s="34" customFormat="1" x14ac:dyDescent="0.25">
      <c r="A225" s="33"/>
      <c r="C225" s="70"/>
      <c r="D225" s="36"/>
      <c r="E225" s="36"/>
    </row>
    <row r="226" spans="1:5" s="34" customFormat="1" x14ac:dyDescent="0.25">
      <c r="A226" s="33"/>
      <c r="C226" s="70"/>
      <c r="D226" s="36"/>
      <c r="E226" s="36"/>
    </row>
    <row r="227" spans="1:5" s="34" customFormat="1" x14ac:dyDescent="0.25">
      <c r="A227" s="33"/>
      <c r="C227" s="70"/>
      <c r="D227" s="36"/>
      <c r="E227" s="36"/>
    </row>
    <row r="228" spans="1:5" s="34" customFormat="1" x14ac:dyDescent="0.25">
      <c r="A228" s="33"/>
      <c r="C228" s="70"/>
      <c r="D228" s="36"/>
      <c r="E228" s="36"/>
    </row>
    <row r="229" spans="1:5" s="34" customFormat="1" x14ac:dyDescent="0.25">
      <c r="A229" s="33"/>
      <c r="C229" s="70"/>
      <c r="D229" s="36"/>
      <c r="E229" s="36"/>
    </row>
    <row r="230" spans="1:5" s="34" customFormat="1" x14ac:dyDescent="0.25">
      <c r="A230" s="33"/>
      <c r="C230" s="70"/>
      <c r="D230" s="36"/>
      <c r="E230" s="36"/>
    </row>
    <row r="231" spans="1:5" s="34" customFormat="1" x14ac:dyDescent="0.25">
      <c r="A231" s="33"/>
      <c r="C231" s="70"/>
      <c r="D231" s="36"/>
      <c r="E231" s="36"/>
    </row>
    <row r="232" spans="1:5" s="34" customFormat="1" x14ac:dyDescent="0.25">
      <c r="A232" s="33"/>
      <c r="C232" s="70"/>
      <c r="D232" s="36"/>
      <c r="E232" s="36"/>
    </row>
    <row r="233" spans="1:5" s="34" customFormat="1" x14ac:dyDescent="0.25">
      <c r="A233" s="33"/>
      <c r="C233" s="70"/>
      <c r="D233" s="36"/>
      <c r="E233" s="36"/>
    </row>
    <row r="234" spans="1:5" s="34" customFormat="1" x14ac:dyDescent="0.25">
      <c r="A234" s="33"/>
      <c r="C234" s="70"/>
      <c r="D234" s="36"/>
      <c r="E234" s="36"/>
    </row>
    <row r="235" spans="1:5" s="34" customFormat="1" x14ac:dyDescent="0.25">
      <c r="A235" s="33"/>
      <c r="C235" s="70"/>
      <c r="D235" s="36"/>
      <c r="E235" s="36"/>
    </row>
    <row r="236" spans="1:5" s="34" customFormat="1" x14ac:dyDescent="0.25">
      <c r="A236" s="33"/>
      <c r="C236" s="70"/>
      <c r="D236" s="36"/>
      <c r="E236" s="36"/>
    </row>
    <row r="237" spans="1:5" s="34" customFormat="1" x14ac:dyDescent="0.25">
      <c r="A237" s="33"/>
      <c r="C237" s="70"/>
      <c r="D237" s="36"/>
      <c r="E237" s="36"/>
    </row>
    <row r="238" spans="1:5" s="34" customFormat="1" x14ac:dyDescent="0.25">
      <c r="A238" s="33"/>
      <c r="C238" s="70"/>
      <c r="D238" s="36"/>
      <c r="E238" s="36"/>
    </row>
    <row r="239" spans="1:5" s="34" customFormat="1" x14ac:dyDescent="0.25">
      <c r="A239" s="33"/>
      <c r="C239" s="70"/>
      <c r="D239" s="36"/>
      <c r="E239" s="36"/>
    </row>
    <row r="240" spans="1:5" s="34" customFormat="1" x14ac:dyDescent="0.25">
      <c r="A240" s="33"/>
      <c r="C240" s="70"/>
      <c r="D240" s="36"/>
      <c r="E240" s="36"/>
    </row>
    <row r="241" spans="1:5" s="34" customFormat="1" x14ac:dyDescent="0.25">
      <c r="A241" s="33"/>
      <c r="C241" s="70"/>
      <c r="D241" s="36"/>
      <c r="E241" s="36"/>
    </row>
    <row r="242" spans="1:5" s="34" customFormat="1" x14ac:dyDescent="0.25">
      <c r="A242" s="33"/>
      <c r="C242" s="70"/>
      <c r="D242" s="36"/>
      <c r="E242" s="36"/>
    </row>
    <row r="243" spans="1:5" s="34" customFormat="1" x14ac:dyDescent="0.25">
      <c r="A243" s="33"/>
      <c r="C243" s="70"/>
      <c r="D243" s="36"/>
      <c r="E243" s="36"/>
    </row>
    <row r="244" spans="1:5" s="34" customFormat="1" x14ac:dyDescent="0.25">
      <c r="A244" s="33"/>
      <c r="C244" s="70"/>
      <c r="D244" s="36"/>
      <c r="E244" s="36"/>
    </row>
    <row r="245" spans="1:5" s="34" customFormat="1" x14ac:dyDescent="0.25">
      <c r="A245" s="33"/>
      <c r="C245" s="70"/>
      <c r="D245" s="36"/>
      <c r="E245" s="36"/>
    </row>
    <row r="246" spans="1:5" s="34" customFormat="1" x14ac:dyDescent="0.25">
      <c r="A246" s="33"/>
      <c r="C246" s="70"/>
      <c r="D246" s="36"/>
      <c r="E246" s="36"/>
    </row>
    <row r="247" spans="1:5" s="34" customFormat="1" x14ac:dyDescent="0.25">
      <c r="A247" s="33"/>
      <c r="C247" s="70"/>
      <c r="D247" s="36"/>
      <c r="E247" s="36"/>
    </row>
    <row r="248" spans="1:5" s="34" customFormat="1" x14ac:dyDescent="0.25">
      <c r="A248" s="33"/>
      <c r="C248" s="70"/>
      <c r="D248" s="36"/>
      <c r="E248" s="36"/>
    </row>
    <row r="249" spans="1:5" s="34" customFormat="1" x14ac:dyDescent="0.25">
      <c r="A249" s="33"/>
      <c r="C249" s="70"/>
      <c r="D249" s="36"/>
      <c r="E249" s="36"/>
    </row>
    <row r="250" spans="1:5" s="34" customFormat="1" x14ac:dyDescent="0.25">
      <c r="A250" s="33"/>
      <c r="C250" s="70"/>
      <c r="D250" s="36"/>
      <c r="E250" s="36"/>
    </row>
    <row r="251" spans="1:5" s="34" customFormat="1" x14ac:dyDescent="0.25">
      <c r="A251" s="33"/>
      <c r="C251" s="70"/>
      <c r="D251" s="36"/>
      <c r="E251" s="36"/>
    </row>
    <row r="252" spans="1:5" s="34" customFormat="1" x14ac:dyDescent="0.25">
      <c r="A252" s="33"/>
      <c r="C252" s="70"/>
      <c r="D252" s="36"/>
      <c r="E252" s="36"/>
    </row>
    <row r="253" spans="1:5" s="34" customFormat="1" x14ac:dyDescent="0.25">
      <c r="A253" s="33"/>
      <c r="C253" s="70"/>
      <c r="D253" s="36"/>
      <c r="E253" s="36"/>
    </row>
    <row r="254" spans="1:5" s="34" customFormat="1" x14ac:dyDescent="0.25">
      <c r="A254" s="33"/>
      <c r="C254" s="70"/>
      <c r="D254" s="36"/>
      <c r="E254" s="36"/>
    </row>
    <row r="255" spans="1:5" s="34" customFormat="1" x14ac:dyDescent="0.25">
      <c r="A255" s="33"/>
      <c r="C255" s="70"/>
      <c r="D255" s="36"/>
      <c r="E255" s="36"/>
    </row>
    <row r="256" spans="1:5" s="34" customFormat="1" x14ac:dyDescent="0.25">
      <c r="A256" s="33"/>
      <c r="C256" s="70"/>
      <c r="D256" s="36"/>
      <c r="E256" s="36"/>
    </row>
    <row r="257" spans="1:5" s="34" customFormat="1" x14ac:dyDescent="0.25">
      <c r="A257" s="33"/>
      <c r="C257" s="70"/>
      <c r="D257" s="36"/>
      <c r="E257" s="36"/>
    </row>
    <row r="258" spans="1:5" s="34" customFormat="1" x14ac:dyDescent="0.25">
      <c r="A258" s="33"/>
      <c r="C258" s="70"/>
      <c r="D258" s="36"/>
      <c r="E258" s="36"/>
    </row>
    <row r="259" spans="1:5" s="34" customFormat="1" x14ac:dyDescent="0.25">
      <c r="A259" s="33"/>
      <c r="C259" s="70"/>
      <c r="D259" s="36"/>
      <c r="E259" s="36"/>
    </row>
    <row r="260" spans="1:5" s="34" customFormat="1" x14ac:dyDescent="0.25">
      <c r="A260" s="33"/>
      <c r="C260" s="70"/>
      <c r="D260" s="36"/>
      <c r="E260" s="36"/>
    </row>
    <row r="261" spans="1:5" s="34" customFormat="1" x14ac:dyDescent="0.25">
      <c r="A261" s="33"/>
      <c r="C261" s="70"/>
      <c r="D261" s="36"/>
      <c r="E261" s="36"/>
    </row>
    <row r="262" spans="1:5" s="34" customFormat="1" x14ac:dyDescent="0.25">
      <c r="A262" s="33"/>
      <c r="C262" s="70"/>
      <c r="D262" s="36"/>
      <c r="E262" s="36"/>
    </row>
    <row r="263" spans="1:5" s="34" customFormat="1" x14ac:dyDescent="0.25">
      <c r="A263" s="33"/>
      <c r="C263" s="70"/>
      <c r="D263" s="36"/>
      <c r="E263" s="36"/>
    </row>
    <row r="264" spans="1:5" s="34" customFormat="1" x14ac:dyDescent="0.25">
      <c r="A264" s="33"/>
      <c r="C264" s="70"/>
      <c r="D264" s="36"/>
      <c r="E264" s="36"/>
    </row>
    <row r="265" spans="1:5" s="34" customFormat="1" x14ac:dyDescent="0.25">
      <c r="A265" s="33"/>
      <c r="C265" s="70"/>
      <c r="D265" s="36"/>
      <c r="E265" s="36"/>
    </row>
    <row r="266" spans="1:5" s="34" customFormat="1" x14ac:dyDescent="0.25">
      <c r="A266" s="33"/>
      <c r="C266" s="70"/>
      <c r="D266" s="36"/>
      <c r="E266" s="36"/>
    </row>
    <row r="267" spans="1:5" s="34" customFormat="1" x14ac:dyDescent="0.25">
      <c r="A267" s="33"/>
      <c r="C267" s="70"/>
      <c r="D267" s="36"/>
      <c r="E267" s="36"/>
    </row>
    <row r="268" spans="1:5" s="34" customFormat="1" x14ac:dyDescent="0.25">
      <c r="A268" s="33"/>
      <c r="C268" s="70"/>
      <c r="D268" s="36"/>
      <c r="E268" s="36"/>
    </row>
    <row r="269" spans="1:5" s="34" customFormat="1" x14ac:dyDescent="0.25">
      <c r="A269" s="33"/>
      <c r="C269" s="70"/>
      <c r="D269" s="36"/>
      <c r="E269" s="36"/>
    </row>
    <row r="270" spans="1:5" s="34" customFormat="1" x14ac:dyDescent="0.25">
      <c r="A270" s="33"/>
      <c r="C270" s="70"/>
      <c r="D270" s="36"/>
      <c r="E270" s="36"/>
    </row>
    <row r="271" spans="1:5" s="34" customFormat="1" x14ac:dyDescent="0.25">
      <c r="A271" s="33"/>
      <c r="C271" s="70"/>
      <c r="D271" s="36"/>
      <c r="E271" s="36"/>
    </row>
    <row r="272" spans="1:5" s="34" customFormat="1" x14ac:dyDescent="0.25">
      <c r="A272" s="33"/>
      <c r="C272" s="70"/>
      <c r="D272" s="36"/>
      <c r="E272" s="36"/>
    </row>
    <row r="273" spans="1:5" s="34" customFormat="1" x14ac:dyDescent="0.25">
      <c r="A273" s="33"/>
      <c r="C273" s="70"/>
      <c r="D273" s="36"/>
      <c r="E273" s="36"/>
    </row>
    <row r="274" spans="1:5" s="34" customFormat="1" x14ac:dyDescent="0.25">
      <c r="A274" s="33"/>
      <c r="C274" s="70"/>
      <c r="D274" s="36"/>
      <c r="E274" s="36"/>
    </row>
    <row r="275" spans="1:5" s="34" customFormat="1" x14ac:dyDescent="0.25">
      <c r="A275" s="33"/>
      <c r="C275" s="70"/>
      <c r="D275" s="36"/>
      <c r="E275" s="36"/>
    </row>
    <row r="276" spans="1:5" s="34" customFormat="1" x14ac:dyDescent="0.25">
      <c r="A276" s="33"/>
      <c r="C276" s="70"/>
      <c r="D276" s="36"/>
      <c r="E276" s="36"/>
    </row>
    <row r="277" spans="1:5" s="34" customFormat="1" x14ac:dyDescent="0.25">
      <c r="A277" s="33"/>
      <c r="C277" s="70"/>
      <c r="D277" s="36"/>
      <c r="E277" s="36"/>
    </row>
    <row r="278" spans="1:5" s="34" customFormat="1" x14ac:dyDescent="0.25">
      <c r="A278" s="33"/>
      <c r="C278" s="70"/>
      <c r="D278" s="36"/>
      <c r="E278" s="36"/>
    </row>
    <row r="279" spans="1:5" s="34" customFormat="1" x14ac:dyDescent="0.25">
      <c r="A279" s="33"/>
      <c r="C279" s="70"/>
      <c r="D279" s="36"/>
      <c r="E279" s="36"/>
    </row>
    <row r="280" spans="1:5" s="34" customFormat="1" x14ac:dyDescent="0.25">
      <c r="A280" s="33"/>
      <c r="C280" s="70"/>
      <c r="D280" s="36"/>
      <c r="E280" s="36"/>
    </row>
    <row r="281" spans="1:5" s="34" customFormat="1" x14ac:dyDescent="0.25">
      <c r="A281" s="33"/>
      <c r="C281" s="70"/>
      <c r="D281" s="36"/>
      <c r="E281" s="36"/>
    </row>
    <row r="282" spans="1:5" s="34" customFormat="1" x14ac:dyDescent="0.25">
      <c r="A282" s="33"/>
      <c r="C282" s="70"/>
      <c r="D282" s="36"/>
      <c r="E282" s="36"/>
    </row>
    <row r="283" spans="1:5" s="34" customFormat="1" x14ac:dyDescent="0.25">
      <c r="A283" s="33"/>
      <c r="C283" s="70"/>
      <c r="D283" s="36"/>
      <c r="E283" s="36"/>
    </row>
    <row r="284" spans="1:5" s="34" customFormat="1" x14ac:dyDescent="0.25">
      <c r="A284" s="33"/>
      <c r="C284" s="70"/>
      <c r="D284" s="36"/>
      <c r="E284" s="36"/>
    </row>
    <row r="285" spans="1:5" s="34" customFormat="1" x14ac:dyDescent="0.25">
      <c r="A285" s="33"/>
      <c r="C285" s="70"/>
      <c r="D285" s="36"/>
      <c r="E285" s="36"/>
    </row>
    <row r="286" spans="1:5" s="34" customFormat="1" x14ac:dyDescent="0.25">
      <c r="A286" s="33"/>
      <c r="C286" s="70"/>
      <c r="D286" s="36"/>
      <c r="E286" s="36"/>
    </row>
    <row r="287" spans="1:5" s="34" customFormat="1" x14ac:dyDescent="0.25">
      <c r="A287" s="33"/>
      <c r="C287" s="70"/>
      <c r="D287" s="36"/>
      <c r="E287" s="36"/>
    </row>
    <row r="288" spans="1:5" s="34" customFormat="1" x14ac:dyDescent="0.25">
      <c r="A288" s="33"/>
      <c r="C288" s="70"/>
      <c r="D288" s="36"/>
      <c r="E288" s="36"/>
    </row>
    <row r="289" spans="1:5" s="34" customFormat="1" x14ac:dyDescent="0.25">
      <c r="A289" s="33"/>
      <c r="C289" s="70"/>
      <c r="D289" s="36"/>
      <c r="E289" s="36"/>
    </row>
    <row r="290" spans="1:5" s="34" customFormat="1" x14ac:dyDescent="0.25">
      <c r="A290" s="33"/>
      <c r="C290" s="70"/>
      <c r="D290" s="36"/>
      <c r="E290" s="36"/>
    </row>
    <row r="291" spans="1:5" s="34" customFormat="1" x14ac:dyDescent="0.25">
      <c r="A291" s="33"/>
      <c r="C291" s="70"/>
      <c r="D291" s="36"/>
      <c r="E291" s="36"/>
    </row>
    <row r="292" spans="1:5" s="34" customFormat="1" x14ac:dyDescent="0.25">
      <c r="A292" s="33"/>
      <c r="C292" s="70"/>
      <c r="D292" s="36"/>
      <c r="E292" s="36"/>
    </row>
    <row r="293" spans="1:5" s="34" customFormat="1" x14ac:dyDescent="0.25">
      <c r="A293" s="33"/>
      <c r="C293" s="70"/>
      <c r="D293" s="36"/>
      <c r="E293" s="36"/>
    </row>
    <row r="294" spans="1:5" s="34" customFormat="1" x14ac:dyDescent="0.25">
      <c r="A294" s="33"/>
      <c r="C294" s="70"/>
      <c r="D294" s="36"/>
      <c r="E294" s="36"/>
    </row>
    <row r="295" spans="1:5" s="34" customFormat="1" x14ac:dyDescent="0.25">
      <c r="A295" s="33"/>
      <c r="C295" s="70"/>
      <c r="D295" s="36"/>
      <c r="E295" s="36"/>
    </row>
    <row r="296" spans="1:5" s="34" customFormat="1" x14ac:dyDescent="0.25">
      <c r="A296" s="33"/>
      <c r="C296" s="70"/>
      <c r="D296" s="36"/>
      <c r="E296" s="36"/>
    </row>
    <row r="297" spans="1:5" s="34" customFormat="1" x14ac:dyDescent="0.25">
      <c r="A297" s="33"/>
      <c r="C297" s="70"/>
      <c r="D297" s="36"/>
      <c r="E297" s="36"/>
    </row>
    <row r="298" spans="1:5" s="34" customFormat="1" x14ac:dyDescent="0.25">
      <c r="A298" s="33"/>
      <c r="C298" s="70"/>
      <c r="D298" s="36"/>
      <c r="E298" s="36"/>
    </row>
    <row r="299" spans="1:5" s="34" customFormat="1" x14ac:dyDescent="0.25">
      <c r="A299" s="33"/>
      <c r="C299" s="70"/>
      <c r="D299" s="36"/>
      <c r="E299" s="36"/>
    </row>
    <row r="300" spans="1:5" s="34" customFormat="1" x14ac:dyDescent="0.25">
      <c r="A300" s="33"/>
      <c r="C300" s="70"/>
      <c r="D300" s="36"/>
      <c r="E300" s="36"/>
    </row>
    <row r="301" spans="1:5" s="34" customFormat="1" x14ac:dyDescent="0.25">
      <c r="A301" s="33"/>
      <c r="C301" s="70"/>
      <c r="D301" s="36"/>
      <c r="E301" s="36"/>
    </row>
    <row r="302" spans="1:5" s="34" customFormat="1" x14ac:dyDescent="0.25">
      <c r="A302" s="33"/>
      <c r="C302" s="70"/>
      <c r="D302" s="36"/>
      <c r="E302" s="36"/>
    </row>
    <row r="303" spans="1:5" s="34" customFormat="1" x14ac:dyDescent="0.25">
      <c r="A303" s="33"/>
      <c r="C303" s="70"/>
      <c r="D303" s="36"/>
      <c r="E303" s="36"/>
    </row>
    <row r="304" spans="1:5" s="34" customFormat="1" x14ac:dyDescent="0.25">
      <c r="A304" s="33"/>
      <c r="C304" s="70"/>
      <c r="D304" s="36"/>
      <c r="E304" s="36"/>
    </row>
    <row r="305" spans="1:5" s="34" customFormat="1" x14ac:dyDescent="0.25">
      <c r="A305" s="33"/>
      <c r="C305" s="70"/>
      <c r="D305" s="36"/>
      <c r="E305" s="36"/>
    </row>
    <row r="306" spans="1:5" s="34" customFormat="1" x14ac:dyDescent="0.25">
      <c r="A306" s="33"/>
      <c r="C306" s="70"/>
      <c r="D306" s="36"/>
      <c r="E306" s="36"/>
    </row>
    <row r="307" spans="1:5" s="34" customFormat="1" x14ac:dyDescent="0.25">
      <c r="A307" s="33"/>
      <c r="C307" s="70"/>
      <c r="D307" s="36"/>
      <c r="E307" s="36"/>
    </row>
    <row r="308" spans="1:5" s="34" customFormat="1" x14ac:dyDescent="0.25">
      <c r="A308" s="33"/>
      <c r="C308" s="70"/>
      <c r="D308" s="36"/>
      <c r="E308" s="36"/>
    </row>
    <row r="309" spans="1:5" s="34" customFormat="1" x14ac:dyDescent="0.25">
      <c r="A309" s="33"/>
      <c r="C309" s="70"/>
      <c r="D309" s="36"/>
      <c r="E309" s="36"/>
    </row>
    <row r="310" spans="1:5" s="34" customFormat="1" x14ac:dyDescent="0.25">
      <c r="A310" s="33"/>
      <c r="C310" s="70"/>
      <c r="D310" s="36"/>
      <c r="E310" s="36"/>
    </row>
    <row r="311" spans="1:5" s="34" customFormat="1" x14ac:dyDescent="0.25">
      <c r="A311" s="33"/>
      <c r="C311" s="70"/>
      <c r="D311" s="36"/>
      <c r="E311" s="36"/>
    </row>
    <row r="312" spans="1:5" s="34" customFormat="1" x14ac:dyDescent="0.25">
      <c r="A312" s="33"/>
      <c r="C312" s="70"/>
      <c r="D312" s="36"/>
      <c r="E312" s="36"/>
    </row>
    <row r="313" spans="1:5" s="34" customFormat="1" x14ac:dyDescent="0.25">
      <c r="A313" s="33"/>
      <c r="C313" s="70"/>
      <c r="D313" s="36"/>
      <c r="E313" s="36"/>
    </row>
    <row r="314" spans="1:5" s="34" customFormat="1" x14ac:dyDescent="0.25">
      <c r="A314" s="33"/>
      <c r="C314" s="70"/>
      <c r="D314" s="36"/>
      <c r="E314" s="36"/>
    </row>
    <row r="315" spans="1:5" s="34" customFormat="1" x14ac:dyDescent="0.25">
      <c r="A315" s="33"/>
      <c r="C315" s="70"/>
      <c r="D315" s="36"/>
      <c r="E315" s="36"/>
    </row>
    <row r="316" spans="1:5" s="34" customFormat="1" x14ac:dyDescent="0.25">
      <c r="A316" s="33"/>
      <c r="C316" s="70"/>
      <c r="D316" s="36"/>
      <c r="E316" s="36"/>
    </row>
    <row r="317" spans="1:5" s="34" customFormat="1" x14ac:dyDescent="0.25">
      <c r="A317" s="33"/>
      <c r="C317" s="70"/>
      <c r="D317" s="36"/>
      <c r="E317" s="36"/>
    </row>
    <row r="318" spans="1:5" s="34" customFormat="1" x14ac:dyDescent="0.25">
      <c r="A318" s="33"/>
      <c r="C318" s="70"/>
      <c r="D318" s="36"/>
      <c r="E318" s="36"/>
    </row>
    <row r="319" spans="1:5" s="34" customFormat="1" x14ac:dyDescent="0.25">
      <c r="A319" s="33"/>
      <c r="C319" s="70"/>
      <c r="D319" s="36"/>
      <c r="E319" s="36"/>
    </row>
    <row r="320" spans="1:5" s="34" customFormat="1" x14ac:dyDescent="0.25">
      <c r="A320" s="33"/>
      <c r="C320" s="70"/>
      <c r="D320" s="36"/>
      <c r="E320" s="36"/>
    </row>
    <row r="321" spans="1:5" s="34" customFormat="1" x14ac:dyDescent="0.25">
      <c r="A321" s="33"/>
      <c r="C321" s="70"/>
      <c r="D321" s="36"/>
      <c r="E321" s="36"/>
    </row>
    <row r="322" spans="1:5" s="34" customFormat="1" x14ac:dyDescent="0.25">
      <c r="A322" s="33"/>
      <c r="C322" s="70"/>
      <c r="D322" s="36"/>
      <c r="E322" s="36"/>
    </row>
    <row r="323" spans="1:5" s="34" customFormat="1" x14ac:dyDescent="0.25">
      <c r="A323" s="33"/>
      <c r="C323" s="70"/>
      <c r="D323" s="36"/>
      <c r="E323" s="36"/>
    </row>
    <row r="324" spans="1:5" s="34" customFormat="1" x14ac:dyDescent="0.25">
      <c r="A324" s="33"/>
      <c r="C324" s="70"/>
      <c r="D324" s="36"/>
      <c r="E324" s="36"/>
    </row>
    <row r="325" spans="1:5" s="34" customFormat="1" x14ac:dyDescent="0.25">
      <c r="A325" s="33"/>
      <c r="C325" s="70"/>
      <c r="D325" s="36"/>
      <c r="E325" s="36"/>
    </row>
    <row r="326" spans="1:5" s="34" customFormat="1" x14ac:dyDescent="0.25">
      <c r="A326" s="33"/>
      <c r="C326" s="70"/>
      <c r="D326" s="36"/>
      <c r="E326" s="36"/>
    </row>
    <row r="327" spans="1:5" s="34" customFormat="1" x14ac:dyDescent="0.25">
      <c r="A327" s="33"/>
      <c r="C327" s="70"/>
      <c r="D327" s="36"/>
      <c r="E327" s="36"/>
    </row>
    <row r="328" spans="1:5" s="34" customFormat="1" x14ac:dyDescent="0.25">
      <c r="A328" s="33"/>
      <c r="C328" s="70"/>
      <c r="D328" s="36"/>
      <c r="E328" s="36"/>
    </row>
    <row r="329" spans="1:5" s="34" customFormat="1" x14ac:dyDescent="0.25">
      <c r="A329" s="33"/>
      <c r="C329" s="70"/>
      <c r="D329" s="36"/>
      <c r="E329" s="36"/>
    </row>
    <row r="330" spans="1:5" s="34" customFormat="1" x14ac:dyDescent="0.25">
      <c r="A330" s="33"/>
      <c r="C330" s="70"/>
      <c r="D330" s="36"/>
      <c r="E330" s="36"/>
    </row>
    <row r="331" spans="1:5" s="34" customFormat="1" x14ac:dyDescent="0.25">
      <c r="A331" s="33"/>
      <c r="C331" s="70"/>
      <c r="D331" s="36"/>
      <c r="E331" s="36"/>
    </row>
    <row r="332" spans="1:5" s="34" customFormat="1" x14ac:dyDescent="0.25">
      <c r="A332" s="33"/>
      <c r="C332" s="70"/>
      <c r="D332" s="36"/>
      <c r="E332" s="36"/>
    </row>
    <row r="333" spans="1:5" s="34" customFormat="1" x14ac:dyDescent="0.25">
      <c r="A333" s="33"/>
      <c r="C333" s="70"/>
      <c r="D333" s="36"/>
      <c r="E333" s="36"/>
    </row>
    <row r="334" spans="1:5" s="34" customFormat="1" x14ac:dyDescent="0.25">
      <c r="A334" s="33"/>
      <c r="C334" s="70"/>
      <c r="D334" s="36"/>
      <c r="E334" s="36"/>
    </row>
    <row r="335" spans="1:5" s="34" customFormat="1" x14ac:dyDescent="0.25">
      <c r="A335" s="33"/>
      <c r="C335" s="70"/>
      <c r="D335" s="36"/>
      <c r="E335" s="36"/>
    </row>
    <row r="336" spans="1:5" s="34" customFormat="1" x14ac:dyDescent="0.25">
      <c r="A336" s="33"/>
      <c r="C336" s="70"/>
      <c r="D336" s="36"/>
      <c r="E336" s="36"/>
    </row>
    <row r="337" spans="1:5" s="34" customFormat="1" x14ac:dyDescent="0.25">
      <c r="A337" s="33"/>
      <c r="C337" s="70"/>
      <c r="D337" s="36"/>
      <c r="E337" s="36"/>
    </row>
    <row r="338" spans="1:5" s="34" customFormat="1" x14ac:dyDescent="0.25">
      <c r="A338" s="33"/>
      <c r="C338" s="70"/>
      <c r="D338" s="36"/>
      <c r="E338" s="36"/>
    </row>
    <row r="339" spans="1:5" s="34" customFormat="1" x14ac:dyDescent="0.25">
      <c r="A339" s="33"/>
      <c r="C339" s="70"/>
      <c r="D339" s="36"/>
      <c r="E339" s="36"/>
    </row>
    <row r="340" spans="1:5" s="34" customFormat="1" x14ac:dyDescent="0.25">
      <c r="A340" s="33"/>
      <c r="C340" s="70"/>
      <c r="D340" s="36"/>
      <c r="E340" s="36"/>
    </row>
    <row r="341" spans="1:5" s="34" customFormat="1" x14ac:dyDescent="0.25">
      <c r="A341" s="33"/>
      <c r="C341" s="70"/>
      <c r="D341" s="36"/>
      <c r="E341" s="36"/>
    </row>
    <row r="342" spans="1:5" s="34" customFormat="1" x14ac:dyDescent="0.25">
      <c r="A342" s="33"/>
      <c r="C342" s="70"/>
      <c r="D342" s="36"/>
      <c r="E342" s="36"/>
    </row>
    <row r="343" spans="1:5" s="34" customFormat="1" x14ac:dyDescent="0.25">
      <c r="A343" s="33"/>
      <c r="C343" s="70"/>
      <c r="D343" s="36"/>
      <c r="E343" s="36"/>
    </row>
    <row r="344" spans="1:5" s="34" customFormat="1" x14ac:dyDescent="0.25">
      <c r="A344" s="33"/>
      <c r="C344" s="70"/>
      <c r="D344" s="36"/>
      <c r="E344" s="36"/>
    </row>
    <row r="345" spans="1:5" s="34" customFormat="1" x14ac:dyDescent="0.25">
      <c r="A345" s="33"/>
      <c r="C345" s="70"/>
      <c r="D345" s="36"/>
      <c r="E345" s="36"/>
    </row>
    <row r="346" spans="1:5" s="34" customFormat="1" x14ac:dyDescent="0.25">
      <c r="A346" s="33"/>
      <c r="C346" s="70"/>
      <c r="D346" s="36"/>
      <c r="E346" s="36"/>
    </row>
    <row r="347" spans="1:5" s="34" customFormat="1" x14ac:dyDescent="0.25">
      <c r="A347" s="33"/>
      <c r="C347" s="70"/>
      <c r="D347" s="36"/>
      <c r="E347" s="36"/>
    </row>
    <row r="348" spans="1:5" s="34" customFormat="1" x14ac:dyDescent="0.25">
      <c r="A348" s="33"/>
      <c r="C348" s="70"/>
      <c r="D348" s="36"/>
      <c r="E348" s="36"/>
    </row>
    <row r="349" spans="1:5" s="34" customFormat="1" x14ac:dyDescent="0.25">
      <c r="A349" s="33"/>
      <c r="C349" s="70"/>
      <c r="D349" s="36"/>
      <c r="E349" s="36"/>
    </row>
    <row r="350" spans="1:5" s="34" customFormat="1" x14ac:dyDescent="0.25">
      <c r="A350" s="33"/>
      <c r="C350" s="70"/>
      <c r="D350" s="36"/>
      <c r="E350" s="36"/>
    </row>
    <row r="351" spans="1:5" s="34" customFormat="1" x14ac:dyDescent="0.25">
      <c r="A351" s="33"/>
      <c r="C351" s="70"/>
      <c r="D351" s="36"/>
      <c r="E351" s="36"/>
    </row>
    <row r="352" spans="1:5" s="34" customFormat="1" x14ac:dyDescent="0.25">
      <c r="A352" s="33"/>
      <c r="C352" s="70"/>
      <c r="D352" s="36"/>
      <c r="E352" s="36"/>
    </row>
    <row r="353" spans="1:5" s="34" customFormat="1" x14ac:dyDescent="0.25">
      <c r="A353" s="33"/>
      <c r="C353" s="70"/>
      <c r="D353" s="36"/>
      <c r="E353" s="36"/>
    </row>
    <row r="354" spans="1:5" s="34" customFormat="1" x14ac:dyDescent="0.25">
      <c r="A354" s="33"/>
      <c r="C354" s="70"/>
      <c r="D354" s="36"/>
      <c r="E354" s="36"/>
    </row>
    <row r="355" spans="1:5" s="34" customFormat="1" x14ac:dyDescent="0.25">
      <c r="A355" s="33"/>
      <c r="C355" s="70"/>
      <c r="D355" s="36"/>
      <c r="E355" s="36"/>
    </row>
    <row r="356" spans="1:5" s="34" customFormat="1" x14ac:dyDescent="0.25">
      <c r="A356" s="33"/>
      <c r="C356" s="70"/>
      <c r="D356" s="36"/>
      <c r="E356" s="36"/>
    </row>
    <row r="357" spans="1:5" s="33" customFormat="1" x14ac:dyDescent="0.25">
      <c r="B357" s="34"/>
      <c r="C357" s="70"/>
      <c r="D357" s="36"/>
      <c r="E357" s="36"/>
    </row>
    <row r="358" spans="1:5" s="33" customFormat="1" x14ac:dyDescent="0.25">
      <c r="B358" s="34"/>
      <c r="C358" s="70"/>
      <c r="D358" s="36"/>
      <c r="E358" s="36"/>
    </row>
    <row r="359" spans="1:5" s="33" customFormat="1" x14ac:dyDescent="0.25">
      <c r="B359" s="34"/>
      <c r="C359" s="70"/>
      <c r="D359" s="36"/>
      <c r="E359" s="36"/>
    </row>
    <row r="360" spans="1:5" s="33" customFormat="1" x14ac:dyDescent="0.25">
      <c r="B360" s="34"/>
      <c r="C360" s="70"/>
      <c r="D360" s="36"/>
      <c r="E360" s="36"/>
    </row>
    <row r="361" spans="1:5" s="33" customFormat="1" x14ac:dyDescent="0.25">
      <c r="B361" s="34"/>
      <c r="C361" s="70"/>
      <c r="D361" s="36"/>
      <c r="E361" s="36"/>
    </row>
    <row r="362" spans="1:5" s="33" customFormat="1" x14ac:dyDescent="0.25">
      <c r="B362" s="34"/>
      <c r="C362" s="70"/>
      <c r="D362" s="36"/>
      <c r="E362" s="36"/>
    </row>
    <row r="363" spans="1:5" s="33" customFormat="1" x14ac:dyDescent="0.25">
      <c r="B363" s="34"/>
      <c r="C363" s="70"/>
      <c r="D363" s="36"/>
      <c r="E363" s="36"/>
    </row>
    <row r="364" spans="1:5" s="33" customFormat="1" x14ac:dyDescent="0.25">
      <c r="B364" s="34"/>
      <c r="C364" s="70"/>
      <c r="D364" s="36"/>
      <c r="E364" s="36"/>
    </row>
    <row r="365" spans="1:5" s="33" customFormat="1" x14ac:dyDescent="0.25">
      <c r="B365" s="34"/>
      <c r="C365" s="70"/>
      <c r="D365" s="36"/>
      <c r="E365" s="36"/>
    </row>
    <row r="366" spans="1:5" s="33" customFormat="1" x14ac:dyDescent="0.25">
      <c r="B366" s="34"/>
      <c r="C366" s="70"/>
      <c r="D366" s="36"/>
      <c r="E366" s="36"/>
    </row>
    <row r="367" spans="1:5" s="33" customFormat="1" x14ac:dyDescent="0.25">
      <c r="B367" s="34"/>
      <c r="C367" s="70"/>
      <c r="D367" s="36"/>
      <c r="E367" s="36"/>
    </row>
    <row r="368" spans="1:5" s="33" customFormat="1" x14ac:dyDescent="0.25">
      <c r="B368" s="34"/>
      <c r="C368" s="70"/>
      <c r="D368" s="36"/>
      <c r="E368" s="36"/>
    </row>
    <row r="369" spans="2:5" s="33" customFormat="1" x14ac:dyDescent="0.25">
      <c r="B369" s="34"/>
      <c r="C369" s="70"/>
      <c r="D369" s="36"/>
      <c r="E369" s="36"/>
    </row>
    <row r="370" spans="2:5" s="33" customFormat="1" x14ac:dyDescent="0.25">
      <c r="B370" s="34"/>
      <c r="C370" s="70"/>
      <c r="D370" s="36"/>
      <c r="E370" s="36"/>
    </row>
    <row r="371" spans="2:5" s="33" customFormat="1" x14ac:dyDescent="0.25">
      <c r="B371" s="34"/>
      <c r="C371" s="70"/>
      <c r="D371" s="36"/>
      <c r="E371" s="36"/>
    </row>
    <row r="372" spans="2:5" s="33" customFormat="1" x14ac:dyDescent="0.25">
      <c r="B372" s="34"/>
      <c r="C372" s="70"/>
      <c r="D372" s="36"/>
      <c r="E372" s="36"/>
    </row>
    <row r="373" spans="2:5" s="33" customFormat="1" x14ac:dyDescent="0.25">
      <c r="B373" s="34"/>
      <c r="C373" s="70"/>
      <c r="D373" s="36"/>
      <c r="E373" s="36"/>
    </row>
    <row r="374" spans="2:5" s="33" customFormat="1" x14ac:dyDescent="0.25">
      <c r="B374" s="34"/>
      <c r="C374" s="70"/>
      <c r="D374" s="36"/>
      <c r="E374" s="36"/>
    </row>
    <row r="375" spans="2:5" s="33" customFormat="1" x14ac:dyDescent="0.25">
      <c r="B375" s="34"/>
      <c r="C375" s="70"/>
      <c r="D375" s="36"/>
      <c r="E375" s="36"/>
    </row>
    <row r="376" spans="2:5" s="33" customFormat="1" x14ac:dyDescent="0.25">
      <c r="B376" s="34"/>
      <c r="C376" s="70"/>
      <c r="D376" s="36"/>
      <c r="E376" s="36"/>
    </row>
    <row r="377" spans="2:5" s="33" customFormat="1" x14ac:dyDescent="0.25">
      <c r="B377" s="34"/>
      <c r="C377" s="70"/>
      <c r="D377" s="36"/>
      <c r="E377" s="36"/>
    </row>
    <row r="378" spans="2:5" s="33" customFormat="1" x14ac:dyDescent="0.25">
      <c r="B378" s="34"/>
      <c r="C378" s="70"/>
      <c r="D378" s="36"/>
      <c r="E378" s="36"/>
    </row>
    <row r="379" spans="2:5" s="33" customFormat="1" x14ac:dyDescent="0.25">
      <c r="B379" s="34"/>
      <c r="C379" s="70"/>
      <c r="D379" s="36"/>
      <c r="E379" s="36"/>
    </row>
    <row r="380" spans="2:5" s="33" customFormat="1" x14ac:dyDescent="0.25">
      <c r="B380" s="34"/>
      <c r="C380" s="70"/>
      <c r="D380" s="36"/>
      <c r="E380" s="36"/>
    </row>
    <row r="381" spans="2:5" s="33" customFormat="1" x14ac:dyDescent="0.25">
      <c r="B381" s="34"/>
      <c r="C381" s="70"/>
      <c r="D381" s="36"/>
      <c r="E381" s="36"/>
    </row>
    <row r="382" spans="2:5" s="33" customFormat="1" x14ac:dyDescent="0.25">
      <c r="B382" s="34"/>
      <c r="C382" s="70"/>
      <c r="D382" s="36"/>
      <c r="E382" s="36"/>
    </row>
    <row r="383" spans="2:5" s="33" customFormat="1" x14ac:dyDescent="0.25">
      <c r="B383" s="34"/>
      <c r="C383" s="70"/>
      <c r="D383" s="36"/>
      <c r="E383" s="36"/>
    </row>
    <row r="384" spans="2:5" s="33" customFormat="1" x14ac:dyDescent="0.25">
      <c r="B384" s="34"/>
      <c r="C384" s="70"/>
      <c r="D384" s="36"/>
      <c r="E384" s="36"/>
    </row>
    <row r="385" spans="2:5" s="33" customFormat="1" x14ac:dyDescent="0.25">
      <c r="B385" s="34"/>
      <c r="C385" s="70"/>
      <c r="D385" s="36"/>
      <c r="E385" s="36"/>
    </row>
    <row r="386" spans="2:5" s="33" customFormat="1" x14ac:dyDescent="0.25">
      <c r="B386" s="34"/>
      <c r="C386" s="70"/>
      <c r="D386" s="36"/>
      <c r="E386" s="36"/>
    </row>
    <row r="387" spans="2:5" s="33" customFormat="1" x14ac:dyDescent="0.25">
      <c r="B387" s="34"/>
      <c r="C387" s="70"/>
      <c r="D387" s="36"/>
      <c r="E387" s="36"/>
    </row>
    <row r="388" spans="2:5" s="33" customFormat="1" x14ac:dyDescent="0.25">
      <c r="B388" s="34"/>
      <c r="C388" s="70"/>
      <c r="D388" s="36"/>
      <c r="E388" s="36"/>
    </row>
    <row r="389" spans="2:5" s="33" customFormat="1" x14ac:dyDescent="0.25">
      <c r="B389" s="34"/>
      <c r="C389" s="70"/>
      <c r="D389" s="36"/>
      <c r="E389" s="36"/>
    </row>
    <row r="390" spans="2:5" s="33" customFormat="1" x14ac:dyDescent="0.25">
      <c r="B390" s="34"/>
      <c r="C390" s="70"/>
      <c r="D390" s="36"/>
      <c r="E390" s="36"/>
    </row>
    <row r="391" spans="2:5" s="33" customFormat="1" x14ac:dyDescent="0.25">
      <c r="B391" s="34"/>
      <c r="C391" s="70"/>
      <c r="D391" s="36"/>
      <c r="E391" s="36"/>
    </row>
    <row r="392" spans="2:5" s="33" customFormat="1" x14ac:dyDescent="0.25">
      <c r="B392" s="34"/>
      <c r="C392" s="70"/>
      <c r="D392" s="36"/>
      <c r="E392" s="36"/>
    </row>
    <row r="393" spans="2:5" s="33" customFormat="1" x14ac:dyDescent="0.25">
      <c r="B393" s="34"/>
      <c r="C393" s="70"/>
      <c r="D393" s="36"/>
      <c r="E393" s="36"/>
    </row>
    <row r="394" spans="2:5" s="33" customFormat="1" x14ac:dyDescent="0.25">
      <c r="B394" s="34"/>
      <c r="C394" s="70"/>
      <c r="D394" s="36"/>
      <c r="E394" s="36"/>
    </row>
    <row r="395" spans="2:5" s="33" customFormat="1" x14ac:dyDescent="0.25">
      <c r="B395" s="34"/>
      <c r="C395" s="70"/>
      <c r="D395" s="36"/>
      <c r="E395" s="36"/>
    </row>
    <row r="396" spans="2:5" s="33" customFormat="1" x14ac:dyDescent="0.25">
      <c r="B396" s="34"/>
      <c r="C396" s="70"/>
      <c r="D396" s="36"/>
      <c r="E396" s="36"/>
    </row>
    <row r="397" spans="2:5" s="33" customFormat="1" x14ac:dyDescent="0.25">
      <c r="B397" s="34"/>
      <c r="C397" s="70"/>
      <c r="D397" s="36"/>
      <c r="E397" s="36"/>
    </row>
    <row r="398" spans="2:5" s="33" customFormat="1" x14ac:dyDescent="0.25">
      <c r="B398" s="34"/>
      <c r="C398" s="70"/>
      <c r="D398" s="36"/>
      <c r="E398" s="36"/>
    </row>
    <row r="399" spans="2:5" s="33" customFormat="1" x14ac:dyDescent="0.25">
      <c r="B399" s="34"/>
      <c r="C399" s="70"/>
      <c r="D399" s="36"/>
      <c r="E399" s="36"/>
    </row>
    <row r="400" spans="2:5" s="33" customFormat="1" x14ac:dyDescent="0.25">
      <c r="B400" s="34"/>
      <c r="C400" s="70"/>
      <c r="D400" s="36"/>
      <c r="E400" s="36"/>
    </row>
    <row r="401" spans="2:5" s="33" customFormat="1" x14ac:dyDescent="0.25">
      <c r="B401" s="34"/>
      <c r="C401" s="70"/>
      <c r="D401" s="36"/>
      <c r="E401" s="36"/>
    </row>
    <row r="402" spans="2:5" s="33" customFormat="1" x14ac:dyDescent="0.25">
      <c r="B402" s="34"/>
      <c r="C402" s="70"/>
      <c r="D402" s="36"/>
      <c r="E402" s="36"/>
    </row>
    <row r="403" spans="2:5" s="33" customFormat="1" x14ac:dyDescent="0.25">
      <c r="B403" s="34"/>
      <c r="C403" s="70"/>
      <c r="D403" s="36"/>
      <c r="E403" s="36"/>
    </row>
    <row r="404" spans="2:5" s="33" customFormat="1" x14ac:dyDescent="0.25">
      <c r="B404" s="34"/>
      <c r="C404" s="70"/>
      <c r="D404" s="36"/>
      <c r="E404" s="36"/>
    </row>
    <row r="405" spans="2:5" s="33" customFormat="1" x14ac:dyDescent="0.25">
      <c r="B405" s="34"/>
      <c r="C405" s="70"/>
      <c r="D405" s="36"/>
      <c r="E405" s="36"/>
    </row>
    <row r="406" spans="2:5" s="33" customFormat="1" x14ac:dyDescent="0.25">
      <c r="B406" s="34"/>
      <c r="C406" s="70"/>
      <c r="D406" s="36"/>
      <c r="E406" s="36"/>
    </row>
    <row r="407" spans="2:5" s="33" customFormat="1" x14ac:dyDescent="0.25">
      <c r="B407" s="34"/>
      <c r="C407" s="70"/>
      <c r="D407" s="36"/>
      <c r="E407" s="36"/>
    </row>
    <row r="408" spans="2:5" s="33" customFormat="1" x14ac:dyDescent="0.25">
      <c r="B408" s="34"/>
      <c r="C408" s="70"/>
      <c r="D408" s="36"/>
      <c r="E408" s="36"/>
    </row>
    <row r="409" spans="2:5" s="33" customFormat="1" x14ac:dyDescent="0.25">
      <c r="B409" s="34"/>
      <c r="C409" s="70"/>
      <c r="D409" s="36"/>
      <c r="E409" s="36"/>
    </row>
    <row r="410" spans="2:5" s="33" customFormat="1" x14ac:dyDescent="0.25">
      <c r="B410" s="34"/>
      <c r="C410" s="70"/>
      <c r="D410" s="36"/>
      <c r="E410" s="36"/>
    </row>
    <row r="411" spans="2:5" s="33" customFormat="1" x14ac:dyDescent="0.25">
      <c r="B411" s="34"/>
      <c r="C411" s="70"/>
      <c r="D411" s="36"/>
      <c r="E411" s="36"/>
    </row>
    <row r="412" spans="2:5" s="33" customFormat="1" x14ac:dyDescent="0.25">
      <c r="B412" s="34"/>
      <c r="C412" s="70"/>
      <c r="D412" s="36"/>
      <c r="E412" s="36"/>
    </row>
  </sheetData>
  <sheetProtection formatCells="0" formatColumns="0" formatRows="0" insertColumns="0" insertRows="0" autoFilter="0" pivotTables="0"/>
  <mergeCells count="4">
    <mergeCell ref="A2:E2"/>
    <mergeCell ref="A5:E5"/>
    <mergeCell ref="A35:E35"/>
    <mergeCell ref="A55:E55"/>
  </mergeCells>
  <pageMargins left="0.55118110236220474" right="7.874015748031496E-2" top="0.51181102362204722" bottom="0.6692913385826772" header="0.51181102362204722" footer="0.1574803149606299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59"/>
  <sheetViews>
    <sheetView showZeros="0" tabSelected="1" zoomScale="90" zoomScaleNormal="90" zoomScaleSheetLayoutView="90" workbookViewId="0">
      <pane xSplit="1" ySplit="12" topLeftCell="B13" activePane="bottomRight" state="frozen"/>
      <selection activeCell="H57" sqref="H57"/>
      <selection pane="topRight" activeCell="H57" sqref="H57"/>
      <selection pane="bottomLeft" activeCell="H57" sqref="H57"/>
      <selection pane="bottomRight" activeCell="F24" sqref="F24"/>
    </sheetView>
  </sheetViews>
  <sheetFormatPr defaultRowHeight="11.25" x14ac:dyDescent="0.2"/>
  <cols>
    <col min="1" max="1" width="78.5703125" style="84" customWidth="1"/>
    <col min="2" max="2" width="15.85546875" style="84" customWidth="1"/>
    <col min="3" max="3" width="16" style="84" customWidth="1"/>
    <col min="4" max="4" width="16.140625" style="84" customWidth="1"/>
    <col min="5" max="6" width="17.85546875" style="84" customWidth="1"/>
    <col min="7" max="7" width="19.7109375" style="84" bestFit="1" customWidth="1"/>
    <col min="8" max="8" width="16.85546875" style="84" customWidth="1"/>
    <col min="9" max="9" width="15.42578125" style="84" customWidth="1"/>
    <col min="10" max="10" width="17.140625" style="84" customWidth="1"/>
    <col min="11" max="11" width="16.5703125" style="84" customWidth="1"/>
    <col min="12" max="12" width="12.28515625" style="85" hidden="1" customWidth="1"/>
    <col min="13" max="13" width="11.42578125" style="85" hidden="1" customWidth="1"/>
    <col min="14" max="14" width="12.42578125" style="85" hidden="1" customWidth="1"/>
    <col min="15" max="15" width="23.42578125" style="85" hidden="1" customWidth="1"/>
    <col min="16" max="16" width="19.140625" style="85" hidden="1" customWidth="1"/>
    <col min="17" max="17" width="0" style="85" hidden="1" customWidth="1"/>
    <col min="18" max="256" width="9.140625" style="85"/>
    <col min="257" max="257" width="58.140625" style="85" customWidth="1"/>
    <col min="258" max="258" width="11.140625" style="85" customWidth="1"/>
    <col min="259" max="259" width="13.28515625" style="85" customWidth="1"/>
    <col min="260" max="261" width="11.28515625" style="85" customWidth="1"/>
    <col min="262" max="262" width="12.42578125" style="85" customWidth="1"/>
    <col min="263" max="263" width="11.28515625" style="85" customWidth="1"/>
    <col min="264" max="264" width="16.28515625" style="85" customWidth="1"/>
    <col min="265" max="265" width="16" style="85" customWidth="1"/>
    <col min="266" max="267" width="0" style="85" hidden="1" customWidth="1"/>
    <col min="268" max="512" width="9.140625" style="85"/>
    <col min="513" max="513" width="58.140625" style="85" customWidth="1"/>
    <col min="514" max="514" width="11.140625" style="85" customWidth="1"/>
    <col min="515" max="515" width="13.28515625" style="85" customWidth="1"/>
    <col min="516" max="517" width="11.28515625" style="85" customWidth="1"/>
    <col min="518" max="518" width="12.42578125" style="85" customWidth="1"/>
    <col min="519" max="519" width="11.28515625" style="85" customWidth="1"/>
    <col min="520" max="520" width="16.28515625" style="85" customWidth="1"/>
    <col min="521" max="521" width="16" style="85" customWidth="1"/>
    <col min="522" max="523" width="0" style="85" hidden="1" customWidth="1"/>
    <col min="524" max="768" width="9.140625" style="85"/>
    <col min="769" max="769" width="58.140625" style="85" customWidth="1"/>
    <col min="770" max="770" width="11.140625" style="85" customWidth="1"/>
    <col min="771" max="771" width="13.28515625" style="85" customWidth="1"/>
    <col min="772" max="773" width="11.28515625" style="85" customWidth="1"/>
    <col min="774" max="774" width="12.42578125" style="85" customWidth="1"/>
    <col min="775" max="775" width="11.28515625" style="85" customWidth="1"/>
    <col min="776" max="776" width="16.28515625" style="85" customWidth="1"/>
    <col min="777" max="777" width="16" style="85" customWidth="1"/>
    <col min="778" max="779" width="0" style="85" hidden="1" customWidth="1"/>
    <col min="780" max="1024" width="9.140625" style="85"/>
    <col min="1025" max="1025" width="58.140625" style="85" customWidth="1"/>
    <col min="1026" max="1026" width="11.140625" style="85" customWidth="1"/>
    <col min="1027" max="1027" width="13.28515625" style="85" customWidth="1"/>
    <col min="1028" max="1029" width="11.28515625" style="85" customWidth="1"/>
    <col min="1030" max="1030" width="12.42578125" style="85" customWidth="1"/>
    <col min="1031" max="1031" width="11.28515625" style="85" customWidth="1"/>
    <col min="1032" max="1032" width="16.28515625" style="85" customWidth="1"/>
    <col min="1033" max="1033" width="16" style="85" customWidth="1"/>
    <col min="1034" max="1035" width="0" style="85" hidden="1" customWidth="1"/>
    <col min="1036" max="1280" width="9.140625" style="85"/>
    <col min="1281" max="1281" width="58.140625" style="85" customWidth="1"/>
    <col min="1282" max="1282" width="11.140625" style="85" customWidth="1"/>
    <col min="1283" max="1283" width="13.28515625" style="85" customWidth="1"/>
    <col min="1284" max="1285" width="11.28515625" style="85" customWidth="1"/>
    <col min="1286" max="1286" width="12.42578125" style="85" customWidth="1"/>
    <col min="1287" max="1287" width="11.28515625" style="85" customWidth="1"/>
    <col min="1288" max="1288" width="16.28515625" style="85" customWidth="1"/>
    <col min="1289" max="1289" width="16" style="85" customWidth="1"/>
    <col min="1290" max="1291" width="0" style="85" hidden="1" customWidth="1"/>
    <col min="1292" max="1536" width="9.140625" style="85"/>
    <col min="1537" max="1537" width="58.140625" style="85" customWidth="1"/>
    <col min="1538" max="1538" width="11.140625" style="85" customWidth="1"/>
    <col min="1539" max="1539" width="13.28515625" style="85" customWidth="1"/>
    <col min="1540" max="1541" width="11.28515625" style="85" customWidth="1"/>
    <col min="1542" max="1542" width="12.42578125" style="85" customWidth="1"/>
    <col min="1543" max="1543" width="11.28515625" style="85" customWidth="1"/>
    <col min="1544" max="1544" width="16.28515625" style="85" customWidth="1"/>
    <col min="1545" max="1545" width="16" style="85" customWidth="1"/>
    <col min="1546" max="1547" width="0" style="85" hidden="1" customWidth="1"/>
    <col min="1548" max="1792" width="9.140625" style="85"/>
    <col min="1793" max="1793" width="58.140625" style="85" customWidth="1"/>
    <col min="1794" max="1794" width="11.140625" style="85" customWidth="1"/>
    <col min="1795" max="1795" width="13.28515625" style="85" customWidth="1"/>
    <col min="1796" max="1797" width="11.28515625" style="85" customWidth="1"/>
    <col min="1798" max="1798" width="12.42578125" style="85" customWidth="1"/>
    <col min="1799" max="1799" width="11.28515625" style="85" customWidth="1"/>
    <col min="1800" max="1800" width="16.28515625" style="85" customWidth="1"/>
    <col min="1801" max="1801" width="16" style="85" customWidth="1"/>
    <col min="1802" max="1803" width="0" style="85" hidden="1" customWidth="1"/>
    <col min="1804" max="2048" width="9.140625" style="85"/>
    <col min="2049" max="2049" width="58.140625" style="85" customWidth="1"/>
    <col min="2050" max="2050" width="11.140625" style="85" customWidth="1"/>
    <col min="2051" max="2051" width="13.28515625" style="85" customWidth="1"/>
    <col min="2052" max="2053" width="11.28515625" style="85" customWidth="1"/>
    <col min="2054" max="2054" width="12.42578125" style="85" customWidth="1"/>
    <col min="2055" max="2055" width="11.28515625" style="85" customWidth="1"/>
    <col min="2056" max="2056" width="16.28515625" style="85" customWidth="1"/>
    <col min="2057" max="2057" width="16" style="85" customWidth="1"/>
    <col min="2058" max="2059" width="0" style="85" hidden="1" customWidth="1"/>
    <col min="2060" max="2304" width="9.140625" style="85"/>
    <col min="2305" max="2305" width="58.140625" style="85" customWidth="1"/>
    <col min="2306" max="2306" width="11.140625" style="85" customWidth="1"/>
    <col min="2307" max="2307" width="13.28515625" style="85" customWidth="1"/>
    <col min="2308" max="2309" width="11.28515625" style="85" customWidth="1"/>
    <col min="2310" max="2310" width="12.42578125" style="85" customWidth="1"/>
    <col min="2311" max="2311" width="11.28515625" style="85" customWidth="1"/>
    <col min="2312" max="2312" width="16.28515625" style="85" customWidth="1"/>
    <col min="2313" max="2313" width="16" style="85" customWidth="1"/>
    <col min="2314" max="2315" width="0" style="85" hidden="1" customWidth="1"/>
    <col min="2316" max="2560" width="9.140625" style="85"/>
    <col min="2561" max="2561" width="58.140625" style="85" customWidth="1"/>
    <col min="2562" max="2562" width="11.140625" style="85" customWidth="1"/>
    <col min="2563" max="2563" width="13.28515625" style="85" customWidth="1"/>
    <col min="2564" max="2565" width="11.28515625" style="85" customWidth="1"/>
    <col min="2566" max="2566" width="12.42578125" style="85" customWidth="1"/>
    <col min="2567" max="2567" width="11.28515625" style="85" customWidth="1"/>
    <col min="2568" max="2568" width="16.28515625" style="85" customWidth="1"/>
    <col min="2569" max="2569" width="16" style="85" customWidth="1"/>
    <col min="2570" max="2571" width="0" style="85" hidden="1" customWidth="1"/>
    <col min="2572" max="2816" width="9.140625" style="85"/>
    <col min="2817" max="2817" width="58.140625" style="85" customWidth="1"/>
    <col min="2818" max="2818" width="11.140625" style="85" customWidth="1"/>
    <col min="2819" max="2819" width="13.28515625" style="85" customWidth="1"/>
    <col min="2820" max="2821" width="11.28515625" style="85" customWidth="1"/>
    <col min="2822" max="2822" width="12.42578125" style="85" customWidth="1"/>
    <col min="2823" max="2823" width="11.28515625" style="85" customWidth="1"/>
    <col min="2824" max="2824" width="16.28515625" style="85" customWidth="1"/>
    <col min="2825" max="2825" width="16" style="85" customWidth="1"/>
    <col min="2826" max="2827" width="0" style="85" hidden="1" customWidth="1"/>
    <col min="2828" max="3072" width="9.140625" style="85"/>
    <col min="3073" max="3073" width="58.140625" style="85" customWidth="1"/>
    <col min="3074" max="3074" width="11.140625" style="85" customWidth="1"/>
    <col min="3075" max="3075" width="13.28515625" style="85" customWidth="1"/>
    <col min="3076" max="3077" width="11.28515625" style="85" customWidth="1"/>
    <col min="3078" max="3078" width="12.42578125" style="85" customWidth="1"/>
    <col min="3079" max="3079" width="11.28515625" style="85" customWidth="1"/>
    <col min="3080" max="3080" width="16.28515625" style="85" customWidth="1"/>
    <col min="3081" max="3081" width="16" style="85" customWidth="1"/>
    <col min="3082" max="3083" width="0" style="85" hidden="1" customWidth="1"/>
    <col min="3084" max="3328" width="9.140625" style="85"/>
    <col min="3329" max="3329" width="58.140625" style="85" customWidth="1"/>
    <col min="3330" max="3330" width="11.140625" style="85" customWidth="1"/>
    <col min="3331" max="3331" width="13.28515625" style="85" customWidth="1"/>
    <col min="3332" max="3333" width="11.28515625" style="85" customWidth="1"/>
    <col min="3334" max="3334" width="12.42578125" style="85" customWidth="1"/>
    <col min="3335" max="3335" width="11.28515625" style="85" customWidth="1"/>
    <col min="3336" max="3336" width="16.28515625" style="85" customWidth="1"/>
    <col min="3337" max="3337" width="16" style="85" customWidth="1"/>
    <col min="3338" max="3339" width="0" style="85" hidden="1" customWidth="1"/>
    <col min="3340" max="3584" width="9.140625" style="85"/>
    <col min="3585" max="3585" width="58.140625" style="85" customWidth="1"/>
    <col min="3586" max="3586" width="11.140625" style="85" customWidth="1"/>
    <col min="3587" max="3587" width="13.28515625" style="85" customWidth="1"/>
    <col min="3588" max="3589" width="11.28515625" style="85" customWidth="1"/>
    <col min="3590" max="3590" width="12.42578125" style="85" customWidth="1"/>
    <col min="3591" max="3591" width="11.28515625" style="85" customWidth="1"/>
    <col min="3592" max="3592" width="16.28515625" style="85" customWidth="1"/>
    <col min="3593" max="3593" width="16" style="85" customWidth="1"/>
    <col min="3594" max="3595" width="0" style="85" hidden="1" customWidth="1"/>
    <col min="3596" max="3840" width="9.140625" style="85"/>
    <col min="3841" max="3841" width="58.140625" style="85" customWidth="1"/>
    <col min="3842" max="3842" width="11.140625" style="85" customWidth="1"/>
    <col min="3843" max="3843" width="13.28515625" style="85" customWidth="1"/>
    <col min="3844" max="3845" width="11.28515625" style="85" customWidth="1"/>
    <col min="3846" max="3846" width="12.42578125" style="85" customWidth="1"/>
    <col min="3847" max="3847" width="11.28515625" style="85" customWidth="1"/>
    <col min="3848" max="3848" width="16.28515625" style="85" customWidth="1"/>
    <col min="3849" max="3849" width="16" style="85" customWidth="1"/>
    <col min="3850" max="3851" width="0" style="85" hidden="1" customWidth="1"/>
    <col min="3852" max="4096" width="9.140625" style="85"/>
    <col min="4097" max="4097" width="58.140625" style="85" customWidth="1"/>
    <col min="4098" max="4098" width="11.140625" style="85" customWidth="1"/>
    <col min="4099" max="4099" width="13.28515625" style="85" customWidth="1"/>
    <col min="4100" max="4101" width="11.28515625" style="85" customWidth="1"/>
    <col min="4102" max="4102" width="12.42578125" style="85" customWidth="1"/>
    <col min="4103" max="4103" width="11.28515625" style="85" customWidth="1"/>
    <col min="4104" max="4104" width="16.28515625" style="85" customWidth="1"/>
    <col min="4105" max="4105" width="16" style="85" customWidth="1"/>
    <col min="4106" max="4107" width="0" style="85" hidden="1" customWidth="1"/>
    <col min="4108" max="4352" width="9.140625" style="85"/>
    <col min="4353" max="4353" width="58.140625" style="85" customWidth="1"/>
    <col min="4354" max="4354" width="11.140625" style="85" customWidth="1"/>
    <col min="4355" max="4355" width="13.28515625" style="85" customWidth="1"/>
    <col min="4356" max="4357" width="11.28515625" style="85" customWidth="1"/>
    <col min="4358" max="4358" width="12.42578125" style="85" customWidth="1"/>
    <col min="4359" max="4359" width="11.28515625" style="85" customWidth="1"/>
    <col min="4360" max="4360" width="16.28515625" style="85" customWidth="1"/>
    <col min="4361" max="4361" width="16" style="85" customWidth="1"/>
    <col min="4362" max="4363" width="0" style="85" hidden="1" customWidth="1"/>
    <col min="4364" max="4608" width="9.140625" style="85"/>
    <col min="4609" max="4609" width="58.140625" style="85" customWidth="1"/>
    <col min="4610" max="4610" width="11.140625" style="85" customWidth="1"/>
    <col min="4611" max="4611" width="13.28515625" style="85" customWidth="1"/>
    <col min="4612" max="4613" width="11.28515625" style="85" customWidth="1"/>
    <col min="4614" max="4614" width="12.42578125" style="85" customWidth="1"/>
    <col min="4615" max="4615" width="11.28515625" style="85" customWidth="1"/>
    <col min="4616" max="4616" width="16.28515625" style="85" customWidth="1"/>
    <col min="4617" max="4617" width="16" style="85" customWidth="1"/>
    <col min="4618" max="4619" width="0" style="85" hidden="1" customWidth="1"/>
    <col min="4620" max="4864" width="9.140625" style="85"/>
    <col min="4865" max="4865" width="58.140625" style="85" customWidth="1"/>
    <col min="4866" max="4866" width="11.140625" style="85" customWidth="1"/>
    <col min="4867" max="4867" width="13.28515625" style="85" customWidth="1"/>
    <col min="4868" max="4869" width="11.28515625" style="85" customWidth="1"/>
    <col min="4870" max="4870" width="12.42578125" style="85" customWidth="1"/>
    <col min="4871" max="4871" width="11.28515625" style="85" customWidth="1"/>
    <col min="4872" max="4872" width="16.28515625" style="85" customWidth="1"/>
    <col min="4873" max="4873" width="16" style="85" customWidth="1"/>
    <col min="4874" max="4875" width="0" style="85" hidden="1" customWidth="1"/>
    <col min="4876" max="5120" width="9.140625" style="85"/>
    <col min="5121" max="5121" width="58.140625" style="85" customWidth="1"/>
    <col min="5122" max="5122" width="11.140625" style="85" customWidth="1"/>
    <col min="5123" max="5123" width="13.28515625" style="85" customWidth="1"/>
    <col min="5124" max="5125" width="11.28515625" style="85" customWidth="1"/>
    <col min="5126" max="5126" width="12.42578125" style="85" customWidth="1"/>
    <col min="5127" max="5127" width="11.28515625" style="85" customWidth="1"/>
    <col min="5128" max="5128" width="16.28515625" style="85" customWidth="1"/>
    <col min="5129" max="5129" width="16" style="85" customWidth="1"/>
    <col min="5130" max="5131" width="0" style="85" hidden="1" customWidth="1"/>
    <col min="5132" max="5376" width="9.140625" style="85"/>
    <col min="5377" max="5377" width="58.140625" style="85" customWidth="1"/>
    <col min="5378" max="5378" width="11.140625" style="85" customWidth="1"/>
    <col min="5379" max="5379" width="13.28515625" style="85" customWidth="1"/>
    <col min="5380" max="5381" width="11.28515625" style="85" customWidth="1"/>
    <col min="5382" max="5382" width="12.42578125" style="85" customWidth="1"/>
    <col min="5383" max="5383" width="11.28515625" style="85" customWidth="1"/>
    <col min="5384" max="5384" width="16.28515625" style="85" customWidth="1"/>
    <col min="5385" max="5385" width="16" style="85" customWidth="1"/>
    <col min="5386" max="5387" width="0" style="85" hidden="1" customWidth="1"/>
    <col min="5388" max="5632" width="9.140625" style="85"/>
    <col min="5633" max="5633" width="58.140625" style="85" customWidth="1"/>
    <col min="5634" max="5634" width="11.140625" style="85" customWidth="1"/>
    <col min="5635" max="5635" width="13.28515625" style="85" customWidth="1"/>
    <col min="5636" max="5637" width="11.28515625" style="85" customWidth="1"/>
    <col min="5638" max="5638" width="12.42578125" style="85" customWidth="1"/>
    <col min="5639" max="5639" width="11.28515625" style="85" customWidth="1"/>
    <col min="5640" max="5640" width="16.28515625" style="85" customWidth="1"/>
    <col min="5641" max="5641" width="16" style="85" customWidth="1"/>
    <col min="5642" max="5643" width="0" style="85" hidden="1" customWidth="1"/>
    <col min="5644" max="5888" width="9.140625" style="85"/>
    <col min="5889" max="5889" width="58.140625" style="85" customWidth="1"/>
    <col min="5890" max="5890" width="11.140625" style="85" customWidth="1"/>
    <col min="5891" max="5891" width="13.28515625" style="85" customWidth="1"/>
    <col min="5892" max="5893" width="11.28515625" style="85" customWidth="1"/>
    <col min="5894" max="5894" width="12.42578125" style="85" customWidth="1"/>
    <col min="5895" max="5895" width="11.28515625" style="85" customWidth="1"/>
    <col min="5896" max="5896" width="16.28515625" style="85" customWidth="1"/>
    <col min="5897" max="5897" width="16" style="85" customWidth="1"/>
    <col min="5898" max="5899" width="0" style="85" hidden="1" customWidth="1"/>
    <col min="5900" max="6144" width="9.140625" style="85"/>
    <col min="6145" max="6145" width="58.140625" style="85" customWidth="1"/>
    <col min="6146" max="6146" width="11.140625" style="85" customWidth="1"/>
    <col min="6147" max="6147" width="13.28515625" style="85" customWidth="1"/>
    <col min="6148" max="6149" width="11.28515625" style="85" customWidth="1"/>
    <col min="6150" max="6150" width="12.42578125" style="85" customWidth="1"/>
    <col min="6151" max="6151" width="11.28515625" style="85" customWidth="1"/>
    <col min="6152" max="6152" width="16.28515625" style="85" customWidth="1"/>
    <col min="6153" max="6153" width="16" style="85" customWidth="1"/>
    <col min="6154" max="6155" width="0" style="85" hidden="1" customWidth="1"/>
    <col min="6156" max="6400" width="9.140625" style="85"/>
    <col min="6401" max="6401" width="58.140625" style="85" customWidth="1"/>
    <col min="6402" max="6402" width="11.140625" style="85" customWidth="1"/>
    <col min="6403" max="6403" width="13.28515625" style="85" customWidth="1"/>
    <col min="6404" max="6405" width="11.28515625" style="85" customWidth="1"/>
    <col min="6406" max="6406" width="12.42578125" style="85" customWidth="1"/>
    <col min="6407" max="6407" width="11.28515625" style="85" customWidth="1"/>
    <col min="6408" max="6408" width="16.28515625" style="85" customWidth="1"/>
    <col min="6409" max="6409" width="16" style="85" customWidth="1"/>
    <col min="6410" max="6411" width="0" style="85" hidden="1" customWidth="1"/>
    <col min="6412" max="6656" width="9.140625" style="85"/>
    <col min="6657" max="6657" width="58.140625" style="85" customWidth="1"/>
    <col min="6658" max="6658" width="11.140625" style="85" customWidth="1"/>
    <col min="6659" max="6659" width="13.28515625" style="85" customWidth="1"/>
    <col min="6660" max="6661" width="11.28515625" style="85" customWidth="1"/>
    <col min="6662" max="6662" width="12.42578125" style="85" customWidth="1"/>
    <col min="6663" max="6663" width="11.28515625" style="85" customWidth="1"/>
    <col min="6664" max="6664" width="16.28515625" style="85" customWidth="1"/>
    <col min="6665" max="6665" width="16" style="85" customWidth="1"/>
    <col min="6666" max="6667" width="0" style="85" hidden="1" customWidth="1"/>
    <col min="6668" max="6912" width="9.140625" style="85"/>
    <col min="6913" max="6913" width="58.140625" style="85" customWidth="1"/>
    <col min="6914" max="6914" width="11.140625" style="85" customWidth="1"/>
    <col min="6915" max="6915" width="13.28515625" style="85" customWidth="1"/>
    <col min="6916" max="6917" width="11.28515625" style="85" customWidth="1"/>
    <col min="6918" max="6918" width="12.42578125" style="85" customWidth="1"/>
    <col min="6919" max="6919" width="11.28515625" style="85" customWidth="1"/>
    <col min="6920" max="6920" width="16.28515625" style="85" customWidth="1"/>
    <col min="6921" max="6921" width="16" style="85" customWidth="1"/>
    <col min="6922" max="6923" width="0" style="85" hidden="1" customWidth="1"/>
    <col min="6924" max="7168" width="9.140625" style="85"/>
    <col min="7169" max="7169" width="58.140625" style="85" customWidth="1"/>
    <col min="7170" max="7170" width="11.140625" style="85" customWidth="1"/>
    <col min="7171" max="7171" width="13.28515625" style="85" customWidth="1"/>
    <col min="7172" max="7173" width="11.28515625" style="85" customWidth="1"/>
    <col min="7174" max="7174" width="12.42578125" style="85" customWidth="1"/>
    <col min="7175" max="7175" width="11.28515625" style="85" customWidth="1"/>
    <col min="7176" max="7176" width="16.28515625" style="85" customWidth="1"/>
    <col min="7177" max="7177" width="16" style="85" customWidth="1"/>
    <col min="7178" max="7179" width="0" style="85" hidden="1" customWidth="1"/>
    <col min="7180" max="7424" width="9.140625" style="85"/>
    <col min="7425" max="7425" width="58.140625" style="85" customWidth="1"/>
    <col min="7426" max="7426" width="11.140625" style="85" customWidth="1"/>
    <col min="7427" max="7427" width="13.28515625" style="85" customWidth="1"/>
    <col min="7428" max="7429" width="11.28515625" style="85" customWidth="1"/>
    <col min="7430" max="7430" width="12.42578125" style="85" customWidth="1"/>
    <col min="7431" max="7431" width="11.28515625" style="85" customWidth="1"/>
    <col min="7432" max="7432" width="16.28515625" style="85" customWidth="1"/>
    <col min="7433" max="7433" width="16" style="85" customWidth="1"/>
    <col min="7434" max="7435" width="0" style="85" hidden="1" customWidth="1"/>
    <col min="7436" max="7680" width="9.140625" style="85"/>
    <col min="7681" max="7681" width="58.140625" style="85" customWidth="1"/>
    <col min="7682" max="7682" width="11.140625" style="85" customWidth="1"/>
    <col min="7683" max="7683" width="13.28515625" style="85" customWidth="1"/>
    <col min="7684" max="7685" width="11.28515625" style="85" customWidth="1"/>
    <col min="7686" max="7686" width="12.42578125" style="85" customWidth="1"/>
    <col min="7687" max="7687" width="11.28515625" style="85" customWidth="1"/>
    <col min="7688" max="7688" width="16.28515625" style="85" customWidth="1"/>
    <col min="7689" max="7689" width="16" style="85" customWidth="1"/>
    <col min="7690" max="7691" width="0" style="85" hidden="1" customWidth="1"/>
    <col min="7692" max="7936" width="9.140625" style="85"/>
    <col min="7937" max="7937" width="58.140625" style="85" customWidth="1"/>
    <col min="7938" max="7938" width="11.140625" style="85" customWidth="1"/>
    <col min="7939" max="7939" width="13.28515625" style="85" customWidth="1"/>
    <col min="7940" max="7941" width="11.28515625" style="85" customWidth="1"/>
    <col min="7942" max="7942" width="12.42578125" style="85" customWidth="1"/>
    <col min="7943" max="7943" width="11.28515625" style="85" customWidth="1"/>
    <col min="7944" max="7944" width="16.28515625" style="85" customWidth="1"/>
    <col min="7945" max="7945" width="16" style="85" customWidth="1"/>
    <col min="7946" max="7947" width="0" style="85" hidden="1" customWidth="1"/>
    <col min="7948" max="8192" width="9.140625" style="85"/>
    <col min="8193" max="8193" width="58.140625" style="85" customWidth="1"/>
    <col min="8194" max="8194" width="11.140625" style="85" customWidth="1"/>
    <col min="8195" max="8195" width="13.28515625" style="85" customWidth="1"/>
    <col min="8196" max="8197" width="11.28515625" style="85" customWidth="1"/>
    <col min="8198" max="8198" width="12.42578125" style="85" customWidth="1"/>
    <col min="8199" max="8199" width="11.28515625" style="85" customWidth="1"/>
    <col min="8200" max="8200" width="16.28515625" style="85" customWidth="1"/>
    <col min="8201" max="8201" width="16" style="85" customWidth="1"/>
    <col min="8202" max="8203" width="0" style="85" hidden="1" customWidth="1"/>
    <col min="8204" max="8448" width="9.140625" style="85"/>
    <col min="8449" max="8449" width="58.140625" style="85" customWidth="1"/>
    <col min="8450" max="8450" width="11.140625" style="85" customWidth="1"/>
    <col min="8451" max="8451" width="13.28515625" style="85" customWidth="1"/>
    <col min="8452" max="8453" width="11.28515625" style="85" customWidth="1"/>
    <col min="8454" max="8454" width="12.42578125" style="85" customWidth="1"/>
    <col min="8455" max="8455" width="11.28515625" style="85" customWidth="1"/>
    <col min="8456" max="8456" width="16.28515625" style="85" customWidth="1"/>
    <col min="8457" max="8457" width="16" style="85" customWidth="1"/>
    <col min="8458" max="8459" width="0" style="85" hidden="1" customWidth="1"/>
    <col min="8460" max="8704" width="9.140625" style="85"/>
    <col min="8705" max="8705" width="58.140625" style="85" customWidth="1"/>
    <col min="8706" max="8706" width="11.140625" style="85" customWidth="1"/>
    <col min="8707" max="8707" width="13.28515625" style="85" customWidth="1"/>
    <col min="8708" max="8709" width="11.28515625" style="85" customWidth="1"/>
    <col min="8710" max="8710" width="12.42578125" style="85" customWidth="1"/>
    <col min="8711" max="8711" width="11.28515625" style="85" customWidth="1"/>
    <col min="8712" max="8712" width="16.28515625" style="85" customWidth="1"/>
    <col min="8713" max="8713" width="16" style="85" customWidth="1"/>
    <col min="8714" max="8715" width="0" style="85" hidden="1" customWidth="1"/>
    <col min="8716" max="8960" width="9.140625" style="85"/>
    <col min="8961" max="8961" width="58.140625" style="85" customWidth="1"/>
    <col min="8962" max="8962" width="11.140625" style="85" customWidth="1"/>
    <col min="8963" max="8963" width="13.28515625" style="85" customWidth="1"/>
    <col min="8964" max="8965" width="11.28515625" style="85" customWidth="1"/>
    <col min="8966" max="8966" width="12.42578125" style="85" customWidth="1"/>
    <col min="8967" max="8967" width="11.28515625" style="85" customWidth="1"/>
    <col min="8968" max="8968" width="16.28515625" style="85" customWidth="1"/>
    <col min="8969" max="8969" width="16" style="85" customWidth="1"/>
    <col min="8970" max="8971" width="0" style="85" hidden="1" customWidth="1"/>
    <col min="8972" max="9216" width="9.140625" style="85"/>
    <col min="9217" max="9217" width="58.140625" style="85" customWidth="1"/>
    <col min="9218" max="9218" width="11.140625" style="85" customWidth="1"/>
    <col min="9219" max="9219" width="13.28515625" style="85" customWidth="1"/>
    <col min="9220" max="9221" width="11.28515625" style="85" customWidth="1"/>
    <col min="9222" max="9222" width="12.42578125" style="85" customWidth="1"/>
    <col min="9223" max="9223" width="11.28515625" style="85" customWidth="1"/>
    <col min="9224" max="9224" width="16.28515625" style="85" customWidth="1"/>
    <col min="9225" max="9225" width="16" style="85" customWidth="1"/>
    <col min="9226" max="9227" width="0" style="85" hidden="1" customWidth="1"/>
    <col min="9228" max="9472" width="9.140625" style="85"/>
    <col min="9473" max="9473" width="58.140625" style="85" customWidth="1"/>
    <col min="9474" max="9474" width="11.140625" style="85" customWidth="1"/>
    <col min="9475" max="9475" width="13.28515625" style="85" customWidth="1"/>
    <col min="9476" max="9477" width="11.28515625" style="85" customWidth="1"/>
    <col min="9478" max="9478" width="12.42578125" style="85" customWidth="1"/>
    <col min="9479" max="9479" width="11.28515625" style="85" customWidth="1"/>
    <col min="9480" max="9480" width="16.28515625" style="85" customWidth="1"/>
    <col min="9481" max="9481" width="16" style="85" customWidth="1"/>
    <col min="9482" max="9483" width="0" style="85" hidden="1" customWidth="1"/>
    <col min="9484" max="9728" width="9.140625" style="85"/>
    <col min="9729" max="9729" width="58.140625" style="85" customWidth="1"/>
    <col min="9730" max="9730" width="11.140625" style="85" customWidth="1"/>
    <col min="9731" max="9731" width="13.28515625" style="85" customWidth="1"/>
    <col min="9732" max="9733" width="11.28515625" style="85" customWidth="1"/>
    <col min="9734" max="9734" width="12.42578125" style="85" customWidth="1"/>
    <col min="9735" max="9735" width="11.28515625" style="85" customWidth="1"/>
    <col min="9736" max="9736" width="16.28515625" style="85" customWidth="1"/>
    <col min="9737" max="9737" width="16" style="85" customWidth="1"/>
    <col min="9738" max="9739" width="0" style="85" hidden="1" customWidth="1"/>
    <col min="9740" max="9984" width="9.140625" style="85"/>
    <col min="9985" max="9985" width="58.140625" style="85" customWidth="1"/>
    <col min="9986" max="9986" width="11.140625" style="85" customWidth="1"/>
    <col min="9987" max="9987" width="13.28515625" style="85" customWidth="1"/>
    <col min="9988" max="9989" width="11.28515625" style="85" customWidth="1"/>
    <col min="9990" max="9990" width="12.42578125" style="85" customWidth="1"/>
    <col min="9991" max="9991" width="11.28515625" style="85" customWidth="1"/>
    <col min="9992" max="9992" width="16.28515625" style="85" customWidth="1"/>
    <col min="9993" max="9993" width="16" style="85" customWidth="1"/>
    <col min="9994" max="9995" width="0" style="85" hidden="1" customWidth="1"/>
    <col min="9996" max="10240" width="9.140625" style="85"/>
    <col min="10241" max="10241" width="58.140625" style="85" customWidth="1"/>
    <col min="10242" max="10242" width="11.140625" style="85" customWidth="1"/>
    <col min="10243" max="10243" width="13.28515625" style="85" customWidth="1"/>
    <col min="10244" max="10245" width="11.28515625" style="85" customWidth="1"/>
    <col min="10246" max="10246" width="12.42578125" style="85" customWidth="1"/>
    <col min="10247" max="10247" width="11.28515625" style="85" customWidth="1"/>
    <col min="10248" max="10248" width="16.28515625" style="85" customWidth="1"/>
    <col min="10249" max="10249" width="16" style="85" customWidth="1"/>
    <col min="10250" max="10251" width="0" style="85" hidden="1" customWidth="1"/>
    <col min="10252" max="10496" width="9.140625" style="85"/>
    <col min="10497" max="10497" width="58.140625" style="85" customWidth="1"/>
    <col min="10498" max="10498" width="11.140625" style="85" customWidth="1"/>
    <col min="10499" max="10499" width="13.28515625" style="85" customWidth="1"/>
    <col min="10500" max="10501" width="11.28515625" style="85" customWidth="1"/>
    <col min="10502" max="10502" width="12.42578125" style="85" customWidth="1"/>
    <col min="10503" max="10503" width="11.28515625" style="85" customWidth="1"/>
    <col min="10504" max="10504" width="16.28515625" style="85" customWidth="1"/>
    <col min="10505" max="10505" width="16" style="85" customWidth="1"/>
    <col min="10506" max="10507" width="0" style="85" hidden="1" customWidth="1"/>
    <col min="10508" max="10752" width="9.140625" style="85"/>
    <col min="10753" max="10753" width="58.140625" style="85" customWidth="1"/>
    <col min="10754" max="10754" width="11.140625" style="85" customWidth="1"/>
    <col min="10755" max="10755" width="13.28515625" style="85" customWidth="1"/>
    <col min="10756" max="10757" width="11.28515625" style="85" customWidth="1"/>
    <col min="10758" max="10758" width="12.42578125" style="85" customWidth="1"/>
    <col min="10759" max="10759" width="11.28515625" style="85" customWidth="1"/>
    <col min="10760" max="10760" width="16.28515625" style="85" customWidth="1"/>
    <col min="10761" max="10761" width="16" style="85" customWidth="1"/>
    <col min="10762" max="10763" width="0" style="85" hidden="1" customWidth="1"/>
    <col min="10764" max="11008" width="9.140625" style="85"/>
    <col min="11009" max="11009" width="58.140625" style="85" customWidth="1"/>
    <col min="11010" max="11010" width="11.140625" style="85" customWidth="1"/>
    <col min="11011" max="11011" width="13.28515625" style="85" customWidth="1"/>
    <col min="11012" max="11013" width="11.28515625" style="85" customWidth="1"/>
    <col min="11014" max="11014" width="12.42578125" style="85" customWidth="1"/>
    <col min="11015" max="11015" width="11.28515625" style="85" customWidth="1"/>
    <col min="11016" max="11016" width="16.28515625" style="85" customWidth="1"/>
    <col min="11017" max="11017" width="16" style="85" customWidth="1"/>
    <col min="11018" max="11019" width="0" style="85" hidden="1" customWidth="1"/>
    <col min="11020" max="11264" width="9.140625" style="85"/>
    <col min="11265" max="11265" width="58.140625" style="85" customWidth="1"/>
    <col min="11266" max="11266" width="11.140625" style="85" customWidth="1"/>
    <col min="11267" max="11267" width="13.28515625" style="85" customWidth="1"/>
    <col min="11268" max="11269" width="11.28515625" style="85" customWidth="1"/>
    <col min="11270" max="11270" width="12.42578125" style="85" customWidth="1"/>
    <col min="11271" max="11271" width="11.28515625" style="85" customWidth="1"/>
    <col min="11272" max="11272" width="16.28515625" style="85" customWidth="1"/>
    <col min="11273" max="11273" width="16" style="85" customWidth="1"/>
    <col min="11274" max="11275" width="0" style="85" hidden="1" customWidth="1"/>
    <col min="11276" max="11520" width="9.140625" style="85"/>
    <col min="11521" max="11521" width="58.140625" style="85" customWidth="1"/>
    <col min="11522" max="11522" width="11.140625" style="85" customWidth="1"/>
    <col min="11523" max="11523" width="13.28515625" style="85" customWidth="1"/>
    <col min="11524" max="11525" width="11.28515625" style="85" customWidth="1"/>
    <col min="11526" max="11526" width="12.42578125" style="85" customWidth="1"/>
    <col min="11527" max="11527" width="11.28515625" style="85" customWidth="1"/>
    <col min="11528" max="11528" width="16.28515625" style="85" customWidth="1"/>
    <col min="11529" max="11529" width="16" style="85" customWidth="1"/>
    <col min="11530" max="11531" width="0" style="85" hidden="1" customWidth="1"/>
    <col min="11532" max="11776" width="9.140625" style="85"/>
    <col min="11777" max="11777" width="58.140625" style="85" customWidth="1"/>
    <col min="11778" max="11778" width="11.140625" style="85" customWidth="1"/>
    <col min="11779" max="11779" width="13.28515625" style="85" customWidth="1"/>
    <col min="11780" max="11781" width="11.28515625" style="85" customWidth="1"/>
    <col min="11782" max="11782" width="12.42578125" style="85" customWidth="1"/>
    <col min="11783" max="11783" width="11.28515625" style="85" customWidth="1"/>
    <col min="11784" max="11784" width="16.28515625" style="85" customWidth="1"/>
    <col min="11785" max="11785" width="16" style="85" customWidth="1"/>
    <col min="11786" max="11787" width="0" style="85" hidden="1" customWidth="1"/>
    <col min="11788" max="12032" width="9.140625" style="85"/>
    <col min="12033" max="12033" width="58.140625" style="85" customWidth="1"/>
    <col min="12034" max="12034" width="11.140625" style="85" customWidth="1"/>
    <col min="12035" max="12035" width="13.28515625" style="85" customWidth="1"/>
    <col min="12036" max="12037" width="11.28515625" style="85" customWidth="1"/>
    <col min="12038" max="12038" width="12.42578125" style="85" customWidth="1"/>
    <col min="12039" max="12039" width="11.28515625" style="85" customWidth="1"/>
    <col min="12040" max="12040" width="16.28515625" style="85" customWidth="1"/>
    <col min="12041" max="12041" width="16" style="85" customWidth="1"/>
    <col min="12042" max="12043" width="0" style="85" hidden="1" customWidth="1"/>
    <col min="12044" max="12288" width="9.140625" style="85"/>
    <col min="12289" max="12289" width="58.140625" style="85" customWidth="1"/>
    <col min="12290" max="12290" width="11.140625" style="85" customWidth="1"/>
    <col min="12291" max="12291" width="13.28515625" style="85" customWidth="1"/>
    <col min="12292" max="12293" width="11.28515625" style="85" customWidth="1"/>
    <col min="12294" max="12294" width="12.42578125" style="85" customWidth="1"/>
    <col min="12295" max="12295" width="11.28515625" style="85" customWidth="1"/>
    <col min="12296" max="12296" width="16.28515625" style="85" customWidth="1"/>
    <col min="12297" max="12297" width="16" style="85" customWidth="1"/>
    <col min="12298" max="12299" width="0" style="85" hidden="1" customWidth="1"/>
    <col min="12300" max="12544" width="9.140625" style="85"/>
    <col min="12545" max="12545" width="58.140625" style="85" customWidth="1"/>
    <col min="12546" max="12546" width="11.140625" style="85" customWidth="1"/>
    <col min="12547" max="12547" width="13.28515625" style="85" customWidth="1"/>
    <col min="12548" max="12549" width="11.28515625" style="85" customWidth="1"/>
    <col min="12550" max="12550" width="12.42578125" style="85" customWidth="1"/>
    <col min="12551" max="12551" width="11.28515625" style="85" customWidth="1"/>
    <col min="12552" max="12552" width="16.28515625" style="85" customWidth="1"/>
    <col min="12553" max="12553" width="16" style="85" customWidth="1"/>
    <col min="12554" max="12555" width="0" style="85" hidden="1" customWidth="1"/>
    <col min="12556" max="12800" width="9.140625" style="85"/>
    <col min="12801" max="12801" width="58.140625" style="85" customWidth="1"/>
    <col min="12802" max="12802" width="11.140625" style="85" customWidth="1"/>
    <col min="12803" max="12803" width="13.28515625" style="85" customWidth="1"/>
    <col min="12804" max="12805" width="11.28515625" style="85" customWidth="1"/>
    <col min="12806" max="12806" width="12.42578125" style="85" customWidth="1"/>
    <col min="12807" max="12807" width="11.28515625" style="85" customWidth="1"/>
    <col min="12808" max="12808" width="16.28515625" style="85" customWidth="1"/>
    <col min="12809" max="12809" width="16" style="85" customWidth="1"/>
    <col min="12810" max="12811" width="0" style="85" hidden="1" customWidth="1"/>
    <col min="12812" max="13056" width="9.140625" style="85"/>
    <col min="13057" max="13057" width="58.140625" style="85" customWidth="1"/>
    <col min="13058" max="13058" width="11.140625" style="85" customWidth="1"/>
    <col min="13059" max="13059" width="13.28515625" style="85" customWidth="1"/>
    <col min="13060" max="13061" width="11.28515625" style="85" customWidth="1"/>
    <col min="13062" max="13062" width="12.42578125" style="85" customWidth="1"/>
    <col min="13063" max="13063" width="11.28515625" style="85" customWidth="1"/>
    <col min="13064" max="13064" width="16.28515625" style="85" customWidth="1"/>
    <col min="13065" max="13065" width="16" style="85" customWidth="1"/>
    <col min="13066" max="13067" width="0" style="85" hidden="1" customWidth="1"/>
    <col min="13068" max="13312" width="9.140625" style="85"/>
    <col min="13313" max="13313" width="58.140625" style="85" customWidth="1"/>
    <col min="13314" max="13314" width="11.140625" style="85" customWidth="1"/>
    <col min="13315" max="13315" width="13.28515625" style="85" customWidth="1"/>
    <col min="13316" max="13317" width="11.28515625" style="85" customWidth="1"/>
    <col min="13318" max="13318" width="12.42578125" style="85" customWidth="1"/>
    <col min="13319" max="13319" width="11.28515625" style="85" customWidth="1"/>
    <col min="13320" max="13320" width="16.28515625" style="85" customWidth="1"/>
    <col min="13321" max="13321" width="16" style="85" customWidth="1"/>
    <col min="13322" max="13323" width="0" style="85" hidden="1" customWidth="1"/>
    <col min="13324" max="13568" width="9.140625" style="85"/>
    <col min="13569" max="13569" width="58.140625" style="85" customWidth="1"/>
    <col min="13570" max="13570" width="11.140625" style="85" customWidth="1"/>
    <col min="13571" max="13571" width="13.28515625" style="85" customWidth="1"/>
    <col min="13572" max="13573" width="11.28515625" style="85" customWidth="1"/>
    <col min="13574" max="13574" width="12.42578125" style="85" customWidth="1"/>
    <col min="13575" max="13575" width="11.28515625" style="85" customWidth="1"/>
    <col min="13576" max="13576" width="16.28515625" style="85" customWidth="1"/>
    <col min="13577" max="13577" width="16" style="85" customWidth="1"/>
    <col min="13578" max="13579" width="0" style="85" hidden="1" customWidth="1"/>
    <col min="13580" max="13824" width="9.140625" style="85"/>
    <col min="13825" max="13825" width="58.140625" style="85" customWidth="1"/>
    <col min="13826" max="13826" width="11.140625" style="85" customWidth="1"/>
    <col min="13827" max="13827" width="13.28515625" style="85" customWidth="1"/>
    <col min="13828" max="13829" width="11.28515625" style="85" customWidth="1"/>
    <col min="13830" max="13830" width="12.42578125" style="85" customWidth="1"/>
    <col min="13831" max="13831" width="11.28515625" style="85" customWidth="1"/>
    <col min="13832" max="13832" width="16.28515625" style="85" customWidth="1"/>
    <col min="13833" max="13833" width="16" style="85" customWidth="1"/>
    <col min="13834" max="13835" width="0" style="85" hidden="1" customWidth="1"/>
    <col min="13836" max="14080" width="9.140625" style="85"/>
    <col min="14081" max="14081" width="58.140625" style="85" customWidth="1"/>
    <col min="14082" max="14082" width="11.140625" style="85" customWidth="1"/>
    <col min="14083" max="14083" width="13.28515625" style="85" customWidth="1"/>
    <col min="14084" max="14085" width="11.28515625" style="85" customWidth="1"/>
    <col min="14086" max="14086" width="12.42578125" style="85" customWidth="1"/>
    <col min="14087" max="14087" width="11.28515625" style="85" customWidth="1"/>
    <col min="14088" max="14088" width="16.28515625" style="85" customWidth="1"/>
    <col min="14089" max="14089" width="16" style="85" customWidth="1"/>
    <col min="14090" max="14091" width="0" style="85" hidden="1" customWidth="1"/>
    <col min="14092" max="14336" width="9.140625" style="85"/>
    <col min="14337" max="14337" width="58.140625" style="85" customWidth="1"/>
    <col min="14338" max="14338" width="11.140625" style="85" customWidth="1"/>
    <col min="14339" max="14339" width="13.28515625" style="85" customWidth="1"/>
    <col min="14340" max="14341" width="11.28515625" style="85" customWidth="1"/>
    <col min="14342" max="14342" width="12.42578125" style="85" customWidth="1"/>
    <col min="14343" max="14343" width="11.28515625" style="85" customWidth="1"/>
    <col min="14344" max="14344" width="16.28515625" style="85" customWidth="1"/>
    <col min="14345" max="14345" width="16" style="85" customWidth="1"/>
    <col min="14346" max="14347" width="0" style="85" hidden="1" customWidth="1"/>
    <col min="14348" max="14592" width="9.140625" style="85"/>
    <col min="14593" max="14593" width="58.140625" style="85" customWidth="1"/>
    <col min="14594" max="14594" width="11.140625" style="85" customWidth="1"/>
    <col min="14595" max="14595" width="13.28515625" style="85" customWidth="1"/>
    <col min="14596" max="14597" width="11.28515625" style="85" customWidth="1"/>
    <col min="14598" max="14598" width="12.42578125" style="85" customWidth="1"/>
    <col min="14599" max="14599" width="11.28515625" style="85" customWidth="1"/>
    <col min="14600" max="14600" width="16.28515625" style="85" customWidth="1"/>
    <col min="14601" max="14601" width="16" style="85" customWidth="1"/>
    <col min="14602" max="14603" width="0" style="85" hidden="1" customWidth="1"/>
    <col min="14604" max="14848" width="9.140625" style="85"/>
    <col min="14849" max="14849" width="58.140625" style="85" customWidth="1"/>
    <col min="14850" max="14850" width="11.140625" style="85" customWidth="1"/>
    <col min="14851" max="14851" width="13.28515625" style="85" customWidth="1"/>
    <col min="14852" max="14853" width="11.28515625" style="85" customWidth="1"/>
    <col min="14854" max="14854" width="12.42578125" style="85" customWidth="1"/>
    <col min="14855" max="14855" width="11.28515625" style="85" customWidth="1"/>
    <col min="14856" max="14856" width="16.28515625" style="85" customWidth="1"/>
    <col min="14857" max="14857" width="16" style="85" customWidth="1"/>
    <col min="14858" max="14859" width="0" style="85" hidden="1" customWidth="1"/>
    <col min="14860" max="15104" width="9.140625" style="85"/>
    <col min="15105" max="15105" width="58.140625" style="85" customWidth="1"/>
    <col min="15106" max="15106" width="11.140625" style="85" customWidth="1"/>
    <col min="15107" max="15107" width="13.28515625" style="85" customWidth="1"/>
    <col min="15108" max="15109" width="11.28515625" style="85" customWidth="1"/>
    <col min="15110" max="15110" width="12.42578125" style="85" customWidth="1"/>
    <col min="15111" max="15111" width="11.28515625" style="85" customWidth="1"/>
    <col min="15112" max="15112" width="16.28515625" style="85" customWidth="1"/>
    <col min="15113" max="15113" width="16" style="85" customWidth="1"/>
    <col min="15114" max="15115" width="0" style="85" hidden="1" customWidth="1"/>
    <col min="15116" max="15360" width="9.140625" style="85"/>
    <col min="15361" max="15361" width="58.140625" style="85" customWidth="1"/>
    <col min="15362" max="15362" width="11.140625" style="85" customWidth="1"/>
    <col min="15363" max="15363" width="13.28515625" style="85" customWidth="1"/>
    <col min="15364" max="15365" width="11.28515625" style="85" customWidth="1"/>
    <col min="15366" max="15366" width="12.42578125" style="85" customWidth="1"/>
    <col min="15367" max="15367" width="11.28515625" style="85" customWidth="1"/>
    <col min="15368" max="15368" width="16.28515625" style="85" customWidth="1"/>
    <col min="15369" max="15369" width="16" style="85" customWidth="1"/>
    <col min="15370" max="15371" width="0" style="85" hidden="1" customWidth="1"/>
    <col min="15372" max="15616" width="9.140625" style="85"/>
    <col min="15617" max="15617" width="58.140625" style="85" customWidth="1"/>
    <col min="15618" max="15618" width="11.140625" style="85" customWidth="1"/>
    <col min="15619" max="15619" width="13.28515625" style="85" customWidth="1"/>
    <col min="15620" max="15621" width="11.28515625" style="85" customWidth="1"/>
    <col min="15622" max="15622" width="12.42578125" style="85" customWidth="1"/>
    <col min="15623" max="15623" width="11.28515625" style="85" customWidth="1"/>
    <col min="15624" max="15624" width="16.28515625" style="85" customWidth="1"/>
    <col min="15625" max="15625" width="16" style="85" customWidth="1"/>
    <col min="15626" max="15627" width="0" style="85" hidden="1" customWidth="1"/>
    <col min="15628" max="15872" width="9.140625" style="85"/>
    <col min="15873" max="15873" width="58.140625" style="85" customWidth="1"/>
    <col min="15874" max="15874" width="11.140625" style="85" customWidth="1"/>
    <col min="15875" max="15875" width="13.28515625" style="85" customWidth="1"/>
    <col min="15876" max="15877" width="11.28515625" style="85" customWidth="1"/>
    <col min="15878" max="15878" width="12.42578125" style="85" customWidth="1"/>
    <col min="15879" max="15879" width="11.28515625" style="85" customWidth="1"/>
    <col min="15880" max="15880" width="16.28515625" style="85" customWidth="1"/>
    <col min="15881" max="15881" width="16" style="85" customWidth="1"/>
    <col min="15882" max="15883" width="0" style="85" hidden="1" customWidth="1"/>
    <col min="15884" max="16128" width="9.140625" style="85"/>
    <col min="16129" max="16129" width="58.140625" style="85" customWidth="1"/>
    <col min="16130" max="16130" width="11.140625" style="85" customWidth="1"/>
    <col min="16131" max="16131" width="13.28515625" style="85" customWidth="1"/>
    <col min="16132" max="16133" width="11.28515625" style="85" customWidth="1"/>
    <col min="16134" max="16134" width="12.42578125" style="85" customWidth="1"/>
    <col min="16135" max="16135" width="11.28515625" style="85" customWidth="1"/>
    <col min="16136" max="16136" width="16.28515625" style="85" customWidth="1"/>
    <col min="16137" max="16137" width="16" style="85" customWidth="1"/>
    <col min="16138" max="16139" width="0" style="85" hidden="1" customWidth="1"/>
    <col min="16140" max="16384" width="9.140625" style="85"/>
  </cols>
  <sheetData>
    <row r="1" spans="1:15" ht="18.75" x14ac:dyDescent="0.2">
      <c r="A1" s="101"/>
      <c r="B1" s="101"/>
      <c r="C1" s="101"/>
      <c r="D1" s="101"/>
      <c r="E1" s="101"/>
      <c r="F1" s="101"/>
      <c r="G1" s="101"/>
      <c r="I1" s="102" t="s">
        <v>97</v>
      </c>
      <c r="J1" s="101"/>
      <c r="K1" s="101"/>
    </row>
    <row r="2" spans="1:15" ht="18.75" x14ac:dyDescent="0.2">
      <c r="A2" s="101"/>
      <c r="B2" s="101"/>
      <c r="C2" s="101"/>
      <c r="D2" s="101"/>
      <c r="E2" s="101"/>
      <c r="F2" s="101"/>
      <c r="G2" s="101"/>
      <c r="I2" s="102" t="s">
        <v>98</v>
      </c>
      <c r="J2" s="101"/>
      <c r="K2" s="101"/>
    </row>
    <row r="3" spans="1:15" ht="18.75" x14ac:dyDescent="0.2">
      <c r="A3" s="101"/>
      <c r="B3" s="101"/>
      <c r="C3" s="101"/>
      <c r="D3" s="101"/>
      <c r="E3" s="101"/>
      <c r="F3" s="101"/>
      <c r="G3" s="101"/>
      <c r="I3" s="102" t="s">
        <v>181</v>
      </c>
      <c r="J3" s="101"/>
      <c r="K3" s="101"/>
    </row>
    <row r="4" spans="1:15" s="113" customFormat="1" ht="12.75" x14ac:dyDescent="0.2">
      <c r="A4" s="121"/>
      <c r="B4" s="119"/>
      <c r="C4" s="119"/>
      <c r="D4" s="119"/>
      <c r="E4" s="119"/>
      <c r="F4" s="119"/>
      <c r="G4" s="119"/>
      <c r="I4" s="120"/>
      <c r="J4" s="119"/>
      <c r="K4" s="119"/>
    </row>
    <row r="5" spans="1:15" ht="41.25" customHeight="1" x14ac:dyDescent="0.2">
      <c r="A5" s="287" t="s">
        <v>179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</row>
    <row r="6" spans="1:15" ht="18.75" x14ac:dyDescent="0.2">
      <c r="A6" s="287" t="s">
        <v>187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8" spans="1:15" ht="15.75" x14ac:dyDescent="0.2">
      <c r="A8" s="289" t="s">
        <v>103</v>
      </c>
      <c r="B8" s="290"/>
      <c r="C8" s="290"/>
      <c r="D8" s="290"/>
      <c r="E8" s="290"/>
      <c r="F8" s="290"/>
      <c r="G8" s="290"/>
      <c r="H8" s="290"/>
      <c r="I8" s="290"/>
      <c r="J8" s="290"/>
      <c r="K8" s="291"/>
    </row>
    <row r="9" spans="1:15" ht="15.75" x14ac:dyDescent="0.2">
      <c r="A9" s="288" t="s">
        <v>61</v>
      </c>
      <c r="B9" s="288" t="s">
        <v>62</v>
      </c>
      <c r="C9" s="288"/>
      <c r="D9" s="288"/>
      <c r="E9" s="288" t="s">
        <v>63</v>
      </c>
      <c r="F9" s="288"/>
      <c r="G9" s="288"/>
      <c r="H9" s="288" t="s">
        <v>64</v>
      </c>
      <c r="I9" s="288"/>
      <c r="J9" s="288" t="s">
        <v>65</v>
      </c>
      <c r="K9" s="288"/>
    </row>
    <row r="10" spans="1:15" ht="21" customHeight="1" x14ac:dyDescent="0.2">
      <c r="A10" s="288"/>
      <c r="B10" s="288" t="s">
        <v>66</v>
      </c>
      <c r="C10" s="288" t="s">
        <v>67</v>
      </c>
      <c r="D10" s="288"/>
      <c r="E10" s="288" t="s">
        <v>66</v>
      </c>
      <c r="F10" s="288" t="s">
        <v>67</v>
      </c>
      <c r="G10" s="288"/>
      <c r="H10" s="288" t="s">
        <v>66</v>
      </c>
      <c r="I10" s="288" t="s">
        <v>68</v>
      </c>
      <c r="J10" s="288" t="s">
        <v>66</v>
      </c>
      <c r="K10" s="288" t="s">
        <v>68</v>
      </c>
    </row>
    <row r="11" spans="1:15" ht="85.5" customHeight="1" x14ac:dyDescent="0.2">
      <c r="A11" s="288"/>
      <c r="B11" s="288"/>
      <c r="C11" s="122" t="s">
        <v>69</v>
      </c>
      <c r="D11" s="122" t="s">
        <v>68</v>
      </c>
      <c r="E11" s="288"/>
      <c r="F11" s="122" t="s">
        <v>69</v>
      </c>
      <c r="G11" s="122" t="s">
        <v>68</v>
      </c>
      <c r="H11" s="288"/>
      <c r="I11" s="288"/>
      <c r="J11" s="288"/>
      <c r="K11" s="288"/>
    </row>
    <row r="12" spans="1:15" s="86" customFormat="1" ht="22.5" customHeight="1" x14ac:dyDescent="0.2">
      <c r="A12" s="129" t="s">
        <v>123</v>
      </c>
      <c r="B12" s="130">
        <f t="shared" ref="B12:D12" si="0">B14+B16+B18+B22+B25+B26+B28+B36+B38+B42+B46</f>
        <v>42659400</v>
      </c>
      <c r="C12" s="130">
        <f t="shared" si="0"/>
        <v>32225800</v>
      </c>
      <c r="D12" s="130">
        <f t="shared" si="0"/>
        <v>28566353.899999999</v>
      </c>
      <c r="E12" s="130">
        <f>E14+E16+E18+E22+E25+E26+E28+E36+E38+E42+E46</f>
        <v>164816432.47</v>
      </c>
      <c r="F12" s="130">
        <f t="shared" ref="F12:J12" si="1">F14+F16+F18+F22+F25+F26+F28+F36+F38+F42+F46</f>
        <v>7547400</v>
      </c>
      <c r="G12" s="130">
        <f>G14+G16+G18+G22+G25+G26+G28+G36+G38+G42+G46</f>
        <v>133343421.03999999</v>
      </c>
      <c r="H12" s="130">
        <f t="shared" si="1"/>
        <v>81471473.099999994</v>
      </c>
      <c r="I12" s="130">
        <f t="shared" si="1"/>
        <v>45417235.109999999</v>
      </c>
      <c r="J12" s="130">
        <f t="shared" si="1"/>
        <v>288947305.56999999</v>
      </c>
      <c r="K12" s="130">
        <f>K14+K16+K18+K22+K25+K26+K28+K36+K38+K42+K46</f>
        <v>207327010.04999998</v>
      </c>
      <c r="L12" s="87">
        <f>E12+H12+B12</f>
        <v>288947305.56999999</v>
      </c>
      <c r="M12" s="87">
        <f>G12+I12+D12</f>
        <v>207327010.04999998</v>
      </c>
      <c r="N12" s="86" t="b">
        <f>J12=L12</f>
        <v>1</v>
      </c>
      <c r="O12" s="86" t="b">
        <f>K12=M12</f>
        <v>1</v>
      </c>
    </row>
    <row r="13" spans="1:15" s="86" customFormat="1" ht="18.75" customHeight="1" x14ac:dyDescent="0.2">
      <c r="A13" s="129" t="s">
        <v>96</v>
      </c>
      <c r="B13" s="130">
        <f>B17+B19+B23+B27+B31+B41+B47</f>
        <v>0</v>
      </c>
      <c r="C13" s="130">
        <f t="shared" ref="C13:D13" si="2">C17+C19+C23+C27+C31+C41+C47</f>
        <v>0</v>
      </c>
      <c r="D13" s="130">
        <f t="shared" si="2"/>
        <v>0</v>
      </c>
      <c r="E13" s="130">
        <f>E17+E19+E23+E27+E31+E41+E47</f>
        <v>156794332.47</v>
      </c>
      <c r="F13" s="130">
        <f t="shared" ref="F13:K13" si="3">F17+F19+F23+F27+F31+F41+F47</f>
        <v>0</v>
      </c>
      <c r="G13" s="130">
        <f t="shared" si="3"/>
        <v>126893341.27999999</v>
      </c>
      <c r="H13" s="130">
        <f t="shared" si="3"/>
        <v>1377558.1</v>
      </c>
      <c r="I13" s="130">
        <f t="shared" si="3"/>
        <v>1135453.1000000001</v>
      </c>
      <c r="J13" s="130">
        <f>J17+J19+J23+J27+J31+J41+J47</f>
        <v>158171890.56999999</v>
      </c>
      <c r="K13" s="130">
        <f t="shared" si="3"/>
        <v>128028794.37999998</v>
      </c>
      <c r="L13" s="87">
        <f>E13+H13+B13</f>
        <v>158171890.56999999</v>
      </c>
      <c r="M13" s="87">
        <f>G13+I13+D13</f>
        <v>128028794.37999998</v>
      </c>
      <c r="N13" s="86" t="b">
        <f>J13=L13</f>
        <v>1</v>
      </c>
      <c r="O13" s="86" t="b">
        <f>K13=M13</f>
        <v>1</v>
      </c>
    </row>
    <row r="14" spans="1:15" s="93" customFormat="1" ht="31.5" hidden="1" x14ac:dyDescent="0.15">
      <c r="A14" s="131" t="s">
        <v>70</v>
      </c>
      <c r="B14" s="124"/>
      <c r="C14" s="124"/>
      <c r="D14" s="124"/>
      <c r="E14" s="124"/>
      <c r="F14" s="124"/>
      <c r="G14" s="124"/>
      <c r="H14" s="124"/>
      <c r="I14" s="124"/>
      <c r="J14" s="124">
        <f>B14+E14+H14</f>
        <v>0</v>
      </c>
      <c r="K14" s="124">
        <f>D14+G14+I14</f>
        <v>0</v>
      </c>
    </row>
    <row r="15" spans="1:15" ht="15.75" hidden="1" x14ac:dyDescent="0.2">
      <c r="A15" s="132" t="s">
        <v>71</v>
      </c>
      <c r="B15" s="123"/>
      <c r="C15" s="123"/>
      <c r="D15" s="123"/>
      <c r="E15" s="123"/>
      <c r="F15" s="123"/>
      <c r="G15" s="123"/>
      <c r="H15" s="123"/>
      <c r="I15" s="123"/>
      <c r="J15" s="123">
        <f t="shared" ref="J15:J48" si="4">B15+E15+H15</f>
        <v>0</v>
      </c>
      <c r="K15" s="123">
        <f t="shared" ref="K15:K48" si="5">D15+G15+I15</f>
        <v>0</v>
      </c>
    </row>
    <row r="16" spans="1:15" s="93" customFormat="1" ht="15.75" x14ac:dyDescent="0.15">
      <c r="A16" s="131" t="s">
        <v>72</v>
      </c>
      <c r="B16" s="124"/>
      <c r="C16" s="124"/>
      <c r="D16" s="124"/>
      <c r="E16" s="124"/>
      <c r="F16" s="124"/>
      <c r="G16" s="124"/>
      <c r="H16" s="124">
        <f>'свод по направленДО,ДКМ,УСИ2013'!D10+'свод по направленДО,ДКМ,УСИ2013'!D39</f>
        <v>1591600</v>
      </c>
      <c r="I16" s="124">
        <f>'свод по направленДО,ДКМ,УСИ2013'!E10+'свод по направленДО,ДКМ,УСИ2013'!E39</f>
        <v>216596</v>
      </c>
      <c r="J16" s="124">
        <f>B16+E16+H16</f>
        <v>1591600</v>
      </c>
      <c r="K16" s="124">
        <f t="shared" si="5"/>
        <v>216596</v>
      </c>
      <c r="L16" s="97">
        <f>J12-J13</f>
        <v>130775415</v>
      </c>
      <c r="M16" s="97">
        <f>K12-K13</f>
        <v>79298215.670000002</v>
      </c>
    </row>
    <row r="17" spans="1:14" ht="15.75" x14ac:dyDescent="0.2">
      <c r="A17" s="132" t="s">
        <v>71</v>
      </c>
      <c r="B17" s="123"/>
      <c r="C17" s="123"/>
      <c r="D17" s="123"/>
      <c r="E17" s="123"/>
      <c r="F17" s="123"/>
      <c r="G17" s="123"/>
      <c r="H17" s="123"/>
      <c r="I17" s="123"/>
      <c r="J17" s="123">
        <f t="shared" si="4"/>
        <v>0</v>
      </c>
      <c r="K17" s="123">
        <f t="shared" si="5"/>
        <v>0</v>
      </c>
      <c r="L17" s="96">
        <f>'свод по направленДО,ДКМ,УСИ2013'!D73+H29+H40+E26+H30+E18</f>
        <v>130775415</v>
      </c>
      <c r="M17" s="96">
        <f>'свод по направленДО,ДКМ,УСИ2013'!F73+G26+I29+I30+I40+G18</f>
        <v>79298215.669999987</v>
      </c>
    </row>
    <row r="18" spans="1:14" s="93" customFormat="1" ht="15.75" x14ac:dyDescent="0.15">
      <c r="A18" s="131" t="s">
        <v>73</v>
      </c>
      <c r="B18" s="124"/>
      <c r="C18" s="124"/>
      <c r="D18" s="124"/>
      <c r="E18" s="124">
        <v>1673100</v>
      </c>
      <c r="F18" s="124">
        <v>1668400</v>
      </c>
      <c r="G18" s="124">
        <v>1668400</v>
      </c>
      <c r="H18" s="124">
        <f>'свод по направленДО,ДКМ,УСИ2013'!D19+'свод по направленДО,ДКМ,УСИ2013'!D24+'свод по направленДО,ДКМ,УСИ2013'!D44+'свод по направленДО,ДКМ,УСИ2013'!D47</f>
        <v>7246200</v>
      </c>
      <c r="I18" s="124">
        <f>'свод по направленДО,ДКМ,УСИ2013'!E19+'свод по направленДО,ДКМ,УСИ2013'!E24+'свод по направленДО,ДКМ,УСИ2013'!E44+'свод по направленДО,ДКМ,УСИ2013'!E47</f>
        <v>3074292.1</v>
      </c>
      <c r="J18" s="124">
        <f>B18+E18+H18</f>
        <v>8919300</v>
      </c>
      <c r="K18" s="124">
        <f>D18+G18+I18</f>
        <v>4742692.0999999996</v>
      </c>
      <c r="L18" s="97">
        <f>L16-L17</f>
        <v>0</v>
      </c>
      <c r="M18" s="97">
        <f>M16-M17</f>
        <v>0</v>
      </c>
    </row>
    <row r="19" spans="1:14" ht="15.75" x14ac:dyDescent="0.2">
      <c r="A19" s="132" t="s">
        <v>71</v>
      </c>
      <c r="B19" s="123"/>
      <c r="C19" s="123"/>
      <c r="D19" s="123"/>
      <c r="E19" s="123"/>
      <c r="F19" s="123"/>
      <c r="G19" s="123"/>
      <c r="H19" s="123"/>
      <c r="I19" s="123"/>
      <c r="J19" s="123">
        <f t="shared" si="4"/>
        <v>0</v>
      </c>
      <c r="K19" s="123">
        <f t="shared" si="5"/>
        <v>0</v>
      </c>
    </row>
    <row r="20" spans="1:14" s="93" customFormat="1" ht="15.75" hidden="1" x14ac:dyDescent="0.15">
      <c r="A20" s="131" t="s">
        <v>74</v>
      </c>
      <c r="B20" s="124"/>
      <c r="C20" s="124"/>
      <c r="D20" s="124"/>
      <c r="E20" s="124"/>
      <c r="F20" s="124"/>
      <c r="G20" s="124"/>
      <c r="H20" s="124"/>
      <c r="I20" s="124"/>
      <c r="J20" s="124">
        <f t="shared" si="4"/>
        <v>0</v>
      </c>
      <c r="K20" s="124">
        <f t="shared" si="5"/>
        <v>0</v>
      </c>
    </row>
    <row r="21" spans="1:14" ht="15.75" hidden="1" x14ac:dyDescent="0.2">
      <c r="A21" s="132" t="s">
        <v>71</v>
      </c>
      <c r="B21" s="123"/>
      <c r="C21" s="123"/>
      <c r="D21" s="123"/>
      <c r="E21" s="123"/>
      <c r="F21" s="123"/>
      <c r="G21" s="123"/>
      <c r="H21" s="123"/>
      <c r="I21" s="123"/>
      <c r="J21" s="123">
        <f t="shared" si="4"/>
        <v>0</v>
      </c>
      <c r="K21" s="123">
        <f t="shared" si="5"/>
        <v>0</v>
      </c>
    </row>
    <row r="22" spans="1:14" s="93" customFormat="1" ht="15.75" x14ac:dyDescent="0.15">
      <c r="A22" s="133" t="s">
        <v>75</v>
      </c>
      <c r="B22" s="124">
        <f t="shared" ref="B22:D22" si="6">B24+B23</f>
        <v>42659400</v>
      </c>
      <c r="C22" s="124">
        <f t="shared" si="6"/>
        <v>32225800</v>
      </c>
      <c r="D22" s="124">
        <f t="shared" si="6"/>
        <v>28566353.899999999</v>
      </c>
      <c r="E22" s="124">
        <f>E24+E23</f>
        <v>6299944.0999999996</v>
      </c>
      <c r="F22" s="124">
        <f t="shared" ref="F22" si="7">F24+F23</f>
        <v>5710000</v>
      </c>
      <c r="G22" s="124">
        <f>G24+G23</f>
        <v>4732666.3599999994</v>
      </c>
      <c r="H22" s="124">
        <f t="shared" ref="H22:I22" si="8">H24+H23</f>
        <v>0</v>
      </c>
      <c r="I22" s="124">
        <f t="shared" si="8"/>
        <v>0</v>
      </c>
      <c r="J22" s="124">
        <f>B22+E22+H22</f>
        <v>48959344.100000001</v>
      </c>
      <c r="K22" s="124">
        <f t="shared" si="5"/>
        <v>33299020.259999998</v>
      </c>
      <c r="M22" s="97"/>
    </row>
    <row r="23" spans="1:14" ht="18.75" customHeight="1" x14ac:dyDescent="0.2">
      <c r="A23" s="132" t="s">
        <v>71</v>
      </c>
      <c r="B23" s="123"/>
      <c r="C23" s="123"/>
      <c r="D23" s="123"/>
      <c r="E23" s="123">
        <v>119944.1</v>
      </c>
      <c r="F23" s="123"/>
      <c r="G23" s="123">
        <v>119944.1</v>
      </c>
      <c r="H23" s="123"/>
      <c r="I23" s="123"/>
      <c r="J23" s="123">
        <f>B23+E23+H23</f>
        <v>119944.1</v>
      </c>
      <c r="K23" s="123">
        <f t="shared" si="5"/>
        <v>119944.1</v>
      </c>
      <c r="M23" s="96"/>
    </row>
    <row r="24" spans="1:14" ht="36.75" customHeight="1" x14ac:dyDescent="0.2">
      <c r="A24" s="134" t="s">
        <v>101</v>
      </c>
      <c r="B24" s="123">
        <f>'свод по направленДО,ДКМ,УСИ2013'!D65</f>
        <v>42659400</v>
      </c>
      <c r="C24" s="123">
        <f>'свод по направленДО,ДКМ,УСИ2013'!E65</f>
        <v>32225800</v>
      </c>
      <c r="D24" s="123">
        <f>'свод по направленДО,ДКМ,УСИ2013'!F65</f>
        <v>28566353.899999999</v>
      </c>
      <c r="E24" s="123">
        <f>'свод по направленДО,ДКМ,УСИ2013'!D66</f>
        <v>6180000</v>
      </c>
      <c r="F24" s="123">
        <f>'свод по направленДО,ДКМ,УСИ2013'!E66</f>
        <v>5710000</v>
      </c>
      <c r="G24" s="123">
        <f>'свод по направленДО,ДКМ,УСИ2013'!F66</f>
        <v>4612722.26</v>
      </c>
      <c r="H24" s="123"/>
      <c r="I24" s="123"/>
      <c r="J24" s="123">
        <f t="shared" si="4"/>
        <v>48839400</v>
      </c>
      <c r="K24" s="123">
        <f t="shared" si="5"/>
        <v>33179076.159999996</v>
      </c>
      <c r="M24" s="96"/>
    </row>
    <row r="25" spans="1:14" s="93" customFormat="1" ht="31.5" hidden="1" x14ac:dyDescent="0.15">
      <c r="A25" s="133" t="s">
        <v>76</v>
      </c>
      <c r="B25" s="124"/>
      <c r="C25" s="124"/>
      <c r="D25" s="124"/>
      <c r="E25" s="124"/>
      <c r="F25" s="124"/>
      <c r="G25" s="124"/>
      <c r="H25" s="124"/>
      <c r="I25" s="124"/>
      <c r="J25" s="124">
        <f t="shared" si="4"/>
        <v>0</v>
      </c>
      <c r="K25" s="124">
        <f t="shared" si="5"/>
        <v>0</v>
      </c>
      <c r="L25" s="99"/>
      <c r="M25" s="97"/>
    </row>
    <row r="26" spans="1:14" s="93" customFormat="1" ht="23.25" customHeight="1" x14ac:dyDescent="0.15">
      <c r="A26" s="133" t="s">
        <v>77</v>
      </c>
      <c r="B26" s="124"/>
      <c r="C26" s="124"/>
      <c r="D26" s="124"/>
      <c r="E26" s="124">
        <v>169000</v>
      </c>
      <c r="F26" s="124">
        <v>169000</v>
      </c>
      <c r="G26" s="124">
        <v>168957.5</v>
      </c>
      <c r="H26" s="124"/>
      <c r="I26" s="124"/>
      <c r="J26" s="124">
        <f>B26+E26+H26</f>
        <v>169000</v>
      </c>
      <c r="K26" s="124">
        <f t="shared" si="5"/>
        <v>168957.5</v>
      </c>
      <c r="L26" s="99"/>
      <c r="M26" s="97"/>
    </row>
    <row r="27" spans="1:14" ht="15.75" x14ac:dyDescent="0.2">
      <c r="A27" s="134" t="s">
        <v>71</v>
      </c>
      <c r="B27" s="123"/>
      <c r="C27" s="123"/>
      <c r="D27" s="123"/>
      <c r="E27" s="123"/>
      <c r="F27" s="123"/>
      <c r="G27" s="123"/>
      <c r="H27" s="123"/>
      <c r="I27" s="123"/>
      <c r="J27" s="123">
        <f t="shared" si="4"/>
        <v>0</v>
      </c>
      <c r="K27" s="123">
        <f t="shared" si="5"/>
        <v>0</v>
      </c>
      <c r="L27" s="100">
        <v>1673100</v>
      </c>
      <c r="M27" s="100">
        <v>1668400</v>
      </c>
      <c r="N27" s="97"/>
    </row>
    <row r="28" spans="1:14" s="93" customFormat="1" ht="37.5" customHeight="1" x14ac:dyDescent="0.15">
      <c r="A28" s="133" t="s">
        <v>78</v>
      </c>
      <c r="B28" s="124">
        <f t="shared" ref="B28:D28" si="9">B29+B31</f>
        <v>0</v>
      </c>
      <c r="C28" s="124">
        <f t="shared" si="9"/>
        <v>0</v>
      </c>
      <c r="D28" s="124">
        <f t="shared" si="9"/>
        <v>0</v>
      </c>
      <c r="E28" s="124">
        <f t="shared" ref="E28:F28" si="10">E29+E31+E30</f>
        <v>156523388.37</v>
      </c>
      <c r="F28" s="124">
        <f t="shared" si="10"/>
        <v>0</v>
      </c>
      <c r="G28" s="124">
        <f>G29+G31+G30</f>
        <v>126622397.17999999</v>
      </c>
      <c r="H28" s="124">
        <f>H29+H31+H30</f>
        <v>33482258.100000001</v>
      </c>
      <c r="I28" s="124">
        <f>I29+I31+I30</f>
        <v>21860359.210000001</v>
      </c>
      <c r="J28" s="124">
        <f>B28+E28+H28</f>
        <v>190005646.47</v>
      </c>
      <c r="K28" s="124">
        <f>D28+G28+I28</f>
        <v>148482756.38999999</v>
      </c>
      <c r="L28" s="99">
        <v>4044500</v>
      </c>
      <c r="M28" s="99">
        <v>2040972</v>
      </c>
    </row>
    <row r="29" spans="1:14" s="93" customFormat="1" ht="15.75" hidden="1" x14ac:dyDescent="0.15">
      <c r="A29" s="133" t="s">
        <v>94</v>
      </c>
      <c r="B29" s="124"/>
      <c r="C29" s="124"/>
      <c r="D29" s="124"/>
      <c r="E29" s="124"/>
      <c r="F29" s="124"/>
      <c r="G29" s="124"/>
      <c r="H29" s="123">
        <v>16834300</v>
      </c>
      <c r="I29" s="123">
        <v>5454650.7300000004</v>
      </c>
      <c r="J29" s="123">
        <f>B29+E29+H29</f>
        <v>16834300</v>
      </c>
      <c r="K29" s="123">
        <f t="shared" si="5"/>
        <v>5454650.7300000004</v>
      </c>
      <c r="L29" s="99">
        <f>'свод по направленДО,ДКМ,УСИ2013'!D73</f>
        <v>92784115</v>
      </c>
      <c r="M29" s="99">
        <f>'свод по направленДО,ДКМ,УСИ2013'!F73</f>
        <v>54622980.059999995</v>
      </c>
    </row>
    <row r="30" spans="1:14" s="93" customFormat="1" ht="15.75" hidden="1" x14ac:dyDescent="0.15">
      <c r="A30" s="133" t="s">
        <v>120</v>
      </c>
      <c r="B30" s="124"/>
      <c r="C30" s="124"/>
      <c r="D30" s="124"/>
      <c r="E30" s="124"/>
      <c r="F30" s="124"/>
      <c r="G30" s="124"/>
      <c r="H30" s="123">
        <v>15314900</v>
      </c>
      <c r="I30" s="123">
        <v>15314755.380000001</v>
      </c>
      <c r="J30" s="123">
        <f>B30+E30+H30</f>
        <v>15314900</v>
      </c>
      <c r="K30" s="123">
        <f t="shared" si="5"/>
        <v>15314755.380000001</v>
      </c>
      <c r="L30" s="99">
        <v>119944.1</v>
      </c>
      <c r="M30" s="99">
        <v>119944.1</v>
      </c>
    </row>
    <row r="31" spans="1:14" ht="15.75" x14ac:dyDescent="0.2">
      <c r="A31" s="134" t="s">
        <v>99</v>
      </c>
      <c r="B31" s="123">
        <f t="shared" ref="B31:D31" si="11">B32+B33+B34</f>
        <v>0</v>
      </c>
      <c r="C31" s="123">
        <f t="shared" si="11"/>
        <v>0</v>
      </c>
      <c r="D31" s="123">
        <f t="shared" si="11"/>
        <v>0</v>
      </c>
      <c r="E31" s="123">
        <f>E32+E33+E34+E35</f>
        <v>156523388.37</v>
      </c>
      <c r="F31" s="123">
        <f t="shared" ref="F31" si="12">F32+F33+F34+F35</f>
        <v>0</v>
      </c>
      <c r="G31" s="123">
        <f>G32+G33+G34+G35</f>
        <v>126622397.17999999</v>
      </c>
      <c r="H31" s="123">
        <f>H32+H33+H34</f>
        <v>1333058.1000000001</v>
      </c>
      <c r="I31" s="123">
        <f>I32+I33+I34</f>
        <v>1090953.1000000001</v>
      </c>
      <c r="J31" s="123">
        <f>B31+E31+H31</f>
        <v>157856446.47</v>
      </c>
      <c r="K31" s="123">
        <f>D31+G31+I31</f>
        <v>127713350.27999999</v>
      </c>
      <c r="L31" s="100">
        <v>169000</v>
      </c>
      <c r="M31" s="100">
        <v>133457.5</v>
      </c>
    </row>
    <row r="32" spans="1:14" ht="15.75" hidden="1" x14ac:dyDescent="0.2">
      <c r="A32" s="134" t="s">
        <v>91</v>
      </c>
      <c r="B32" s="123"/>
      <c r="C32" s="123"/>
      <c r="D32" s="123"/>
      <c r="E32" s="123">
        <v>154896.37</v>
      </c>
      <c r="F32" s="123"/>
      <c r="G32" s="123">
        <v>150275.59</v>
      </c>
      <c r="H32" s="123"/>
      <c r="I32" s="123"/>
      <c r="J32" s="123">
        <f t="shared" si="4"/>
        <v>154896.37</v>
      </c>
      <c r="K32" s="123">
        <f t="shared" si="5"/>
        <v>150275.59</v>
      </c>
      <c r="L32" s="100">
        <v>156523388.37</v>
      </c>
      <c r="M32" s="100">
        <v>116445342.44</v>
      </c>
    </row>
    <row r="33" spans="1:14" ht="15.75" hidden="1" x14ac:dyDescent="0.2">
      <c r="A33" s="134" t="s">
        <v>92</v>
      </c>
      <c r="B33" s="123"/>
      <c r="C33" s="123"/>
      <c r="D33" s="123"/>
      <c r="E33" s="123">
        <v>8041898.9100000001</v>
      </c>
      <c r="F33" s="123"/>
      <c r="G33" s="123">
        <v>7938309.5099999998</v>
      </c>
      <c r="H33" s="123">
        <v>1333058.1000000001</v>
      </c>
      <c r="I33" s="123">
        <v>1090953.1000000001</v>
      </c>
      <c r="J33" s="123">
        <f t="shared" si="4"/>
        <v>9374957.0099999998</v>
      </c>
      <c r="K33" s="123">
        <f t="shared" si="5"/>
        <v>9029262.6099999994</v>
      </c>
      <c r="L33" s="100">
        <v>151000</v>
      </c>
      <c r="M33" s="100">
        <v>151000</v>
      </c>
      <c r="N33" s="96"/>
    </row>
    <row r="34" spans="1:14" ht="15.75" hidden="1" x14ac:dyDescent="0.25">
      <c r="A34" s="134" t="s">
        <v>93</v>
      </c>
      <c r="B34" s="123"/>
      <c r="C34" s="123"/>
      <c r="D34" s="123"/>
      <c r="E34" s="123">
        <v>21700</v>
      </c>
      <c r="F34" s="123"/>
      <c r="G34" s="123">
        <v>21700</v>
      </c>
      <c r="H34" s="123"/>
      <c r="I34" s="123"/>
      <c r="J34" s="123">
        <f t="shared" si="4"/>
        <v>21700</v>
      </c>
      <c r="K34" s="123">
        <f t="shared" si="5"/>
        <v>21700</v>
      </c>
      <c r="L34" s="100">
        <v>33482258.100000001</v>
      </c>
      <c r="M34" s="100">
        <v>21118168.359999999</v>
      </c>
      <c r="N34" s="125"/>
    </row>
    <row r="35" spans="1:14" ht="15.75" hidden="1" x14ac:dyDescent="0.2">
      <c r="A35" s="134" t="s">
        <v>105</v>
      </c>
      <c r="B35" s="123"/>
      <c r="C35" s="123"/>
      <c r="D35" s="123"/>
      <c r="E35" s="123">
        <v>148304893.09</v>
      </c>
      <c r="F35" s="123"/>
      <c r="G35" s="123">
        <v>118512112.08</v>
      </c>
      <c r="H35" s="123"/>
      <c r="I35" s="123"/>
      <c r="J35" s="123">
        <f>B35+E35+H35</f>
        <v>148304893.09</v>
      </c>
      <c r="K35" s="123">
        <f t="shared" si="5"/>
        <v>118512112.08</v>
      </c>
      <c r="L35" s="100">
        <f>SUM(L23:L34)</f>
        <v>288947305.56999999</v>
      </c>
      <c r="M35" s="100">
        <f>SUM(M23:M34)</f>
        <v>196300264.45999998</v>
      </c>
    </row>
    <row r="36" spans="1:14" s="93" customFormat="1" ht="39" hidden="1" customHeight="1" x14ac:dyDescent="0.15">
      <c r="A36" s="133" t="s">
        <v>79</v>
      </c>
      <c r="B36" s="124"/>
      <c r="C36" s="124"/>
      <c r="D36" s="124"/>
      <c r="E36" s="124"/>
      <c r="F36" s="124"/>
      <c r="G36" s="124"/>
      <c r="H36" s="124"/>
      <c r="I36" s="124"/>
      <c r="J36" s="124">
        <f t="shared" si="4"/>
        <v>0</v>
      </c>
      <c r="K36" s="124">
        <f t="shared" si="5"/>
        <v>0</v>
      </c>
      <c r="L36" s="97">
        <f>J12-L35</f>
        <v>0</v>
      </c>
      <c r="M36" s="99">
        <f>K12-M35</f>
        <v>11026745.590000004</v>
      </c>
    </row>
    <row r="37" spans="1:14" ht="21" hidden="1" customHeight="1" x14ac:dyDescent="0.2">
      <c r="A37" s="134" t="s">
        <v>71</v>
      </c>
      <c r="B37" s="123"/>
      <c r="C37" s="123"/>
      <c r="D37" s="123"/>
      <c r="E37" s="123"/>
      <c r="F37" s="123"/>
      <c r="G37" s="123"/>
      <c r="H37" s="123"/>
      <c r="I37" s="123"/>
      <c r="J37" s="123">
        <f t="shared" si="4"/>
        <v>0</v>
      </c>
      <c r="K37" s="123">
        <f t="shared" si="5"/>
        <v>0</v>
      </c>
      <c r="L37" s="96"/>
      <c r="M37" s="100"/>
    </row>
    <row r="38" spans="1:14" s="95" customFormat="1" ht="31.5" x14ac:dyDescent="0.25">
      <c r="A38" s="133" t="s">
        <v>108</v>
      </c>
      <c r="B38" s="135">
        <f t="shared" ref="B38:G38" si="13">B39+B40+B41</f>
        <v>0</v>
      </c>
      <c r="C38" s="135">
        <f t="shared" si="13"/>
        <v>0</v>
      </c>
      <c r="D38" s="135">
        <f t="shared" si="13"/>
        <v>0</v>
      </c>
      <c r="E38" s="135">
        <f t="shared" si="13"/>
        <v>151000</v>
      </c>
      <c r="F38" s="135">
        <f t="shared" si="13"/>
        <v>0</v>
      </c>
      <c r="G38" s="135">
        <f t="shared" si="13"/>
        <v>151000</v>
      </c>
      <c r="H38" s="135">
        <f>H39+H40+H41</f>
        <v>16886800</v>
      </c>
      <c r="I38" s="135">
        <f>I39+I40+I41</f>
        <v>9799817.5999999996</v>
      </c>
      <c r="J38" s="124">
        <f>B38+E38+H38</f>
        <v>17037800</v>
      </c>
      <c r="K38" s="124">
        <f>D38+G38+I38</f>
        <v>9950817.5999999996</v>
      </c>
      <c r="L38" s="94" t="b">
        <f>L35=J12</f>
        <v>1</v>
      </c>
      <c r="M38" s="98" t="b">
        <f>K12=M35</f>
        <v>0</v>
      </c>
    </row>
    <row r="39" spans="1:14" s="93" customFormat="1" ht="15.75" hidden="1" x14ac:dyDescent="0.2">
      <c r="A39" s="133" t="s">
        <v>94</v>
      </c>
      <c r="B39" s="124"/>
      <c r="C39" s="124"/>
      <c r="D39" s="124"/>
      <c r="E39" s="124"/>
      <c r="F39" s="124"/>
      <c r="G39" s="124"/>
      <c r="H39" s="123">
        <f>'свод по направленДО,ДКМ,УСИ2013'!D13+'свод по направленДО,ДКМ,УСИ2013'!D31+'свод по направленДО,ДКМ,УСИ2013'!D58</f>
        <v>12842300</v>
      </c>
      <c r="I39" s="123">
        <f>'свод по направленДО,ДКМ,УСИ2013'!E13+'свод по направленДО,ДКМ,УСИ2013'!E31+'свод по направленДО,ДКМ,УСИ2013'!E58</f>
        <v>7686845.5999999996</v>
      </c>
      <c r="J39" s="123">
        <f>B39+E39+H39</f>
        <v>12842300</v>
      </c>
      <c r="K39" s="123">
        <f>D39+G39+I39</f>
        <v>7686845.5999999996</v>
      </c>
      <c r="L39" s="87"/>
      <c r="M39" s="97"/>
    </row>
    <row r="40" spans="1:14" ht="14.25" hidden="1" customHeight="1" x14ac:dyDescent="0.2">
      <c r="A40" s="134" t="s">
        <v>106</v>
      </c>
      <c r="B40" s="123"/>
      <c r="C40" s="123"/>
      <c r="D40" s="123"/>
      <c r="E40" s="123"/>
      <c r="F40" s="123"/>
      <c r="G40" s="123"/>
      <c r="H40" s="123">
        <v>4000000</v>
      </c>
      <c r="I40" s="123">
        <v>2068472</v>
      </c>
      <c r="J40" s="123">
        <f t="shared" si="4"/>
        <v>4000000</v>
      </c>
      <c r="K40" s="123">
        <f t="shared" si="5"/>
        <v>2068472</v>
      </c>
      <c r="L40" s="96"/>
      <c r="M40" s="96"/>
    </row>
    <row r="41" spans="1:14" ht="21" customHeight="1" x14ac:dyDescent="0.2">
      <c r="A41" s="134" t="s">
        <v>99</v>
      </c>
      <c r="B41" s="123"/>
      <c r="C41" s="123"/>
      <c r="D41" s="123"/>
      <c r="E41" s="123">
        <v>151000</v>
      </c>
      <c r="F41" s="123"/>
      <c r="G41" s="123">
        <v>151000</v>
      </c>
      <c r="H41" s="123">
        <v>44500</v>
      </c>
      <c r="I41" s="123">
        <v>44500</v>
      </c>
      <c r="J41" s="123">
        <f>B41+E41+H41</f>
        <v>195500</v>
      </c>
      <c r="K41" s="123">
        <f t="shared" si="5"/>
        <v>195500</v>
      </c>
    </row>
    <row r="42" spans="1:14" s="93" customFormat="1" ht="14.25" hidden="1" customHeight="1" x14ac:dyDescent="0.15">
      <c r="A42" s="133" t="s">
        <v>80</v>
      </c>
      <c r="B42" s="124"/>
      <c r="C42" s="124"/>
      <c r="D42" s="124"/>
      <c r="E42" s="124"/>
      <c r="F42" s="124"/>
      <c r="G42" s="124"/>
      <c r="H42" s="124"/>
      <c r="I42" s="124"/>
      <c r="J42" s="124">
        <f t="shared" si="4"/>
        <v>0</v>
      </c>
      <c r="K42" s="124">
        <f t="shared" si="5"/>
        <v>0</v>
      </c>
    </row>
    <row r="43" spans="1:14" ht="14.25" hidden="1" customHeight="1" x14ac:dyDescent="0.2">
      <c r="A43" s="134" t="s">
        <v>71</v>
      </c>
      <c r="B43" s="123"/>
      <c r="C43" s="123"/>
      <c r="D43" s="123"/>
      <c r="E43" s="123"/>
      <c r="F43" s="123"/>
      <c r="G43" s="123"/>
      <c r="H43" s="123"/>
      <c r="I43" s="123"/>
      <c r="J43" s="123">
        <f t="shared" si="4"/>
        <v>0</v>
      </c>
      <c r="K43" s="123">
        <f t="shared" si="5"/>
        <v>0</v>
      </c>
    </row>
    <row r="44" spans="1:14" s="93" customFormat="1" ht="14.25" hidden="1" customHeight="1" x14ac:dyDescent="0.15">
      <c r="A44" s="133" t="s">
        <v>100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</row>
    <row r="45" spans="1:14" ht="15.75" hidden="1" customHeight="1" x14ac:dyDescent="0.2">
      <c r="A45" s="134" t="s">
        <v>71</v>
      </c>
      <c r="B45" s="123"/>
      <c r="C45" s="123"/>
      <c r="D45" s="123"/>
      <c r="E45" s="123"/>
      <c r="F45" s="123"/>
      <c r="G45" s="123"/>
      <c r="H45" s="123"/>
      <c r="I45" s="123"/>
      <c r="J45" s="123">
        <f t="shared" ref="J45" si="14">B45+E45+H45</f>
        <v>0</v>
      </c>
      <c r="K45" s="123">
        <f t="shared" ref="K45" si="15">D45+G45+I45</f>
        <v>0</v>
      </c>
    </row>
    <row r="46" spans="1:14" s="93" customFormat="1" ht="22.5" customHeight="1" x14ac:dyDescent="0.15">
      <c r="A46" s="133" t="s">
        <v>102</v>
      </c>
      <c r="B46" s="124"/>
      <c r="C46" s="124"/>
      <c r="D46" s="124"/>
      <c r="E46" s="124"/>
      <c r="F46" s="124"/>
      <c r="G46" s="124"/>
      <c r="H46" s="124">
        <f>H48</f>
        <v>22264615</v>
      </c>
      <c r="I46" s="124">
        <f>I48</f>
        <v>10466170.199999999</v>
      </c>
      <c r="J46" s="124">
        <f t="shared" si="4"/>
        <v>22264615</v>
      </c>
      <c r="K46" s="124">
        <f t="shared" si="5"/>
        <v>10466170.199999999</v>
      </c>
    </row>
    <row r="47" spans="1:14" ht="21" customHeight="1" x14ac:dyDescent="0.2">
      <c r="A47" s="134" t="s">
        <v>71</v>
      </c>
      <c r="B47" s="123"/>
      <c r="C47" s="123"/>
      <c r="D47" s="123"/>
      <c r="E47" s="123"/>
      <c r="F47" s="123"/>
      <c r="G47" s="123"/>
      <c r="H47" s="123"/>
      <c r="I47" s="123"/>
      <c r="J47" s="123">
        <f t="shared" si="4"/>
        <v>0</v>
      </c>
      <c r="K47" s="123">
        <f t="shared" si="5"/>
        <v>0</v>
      </c>
    </row>
    <row r="48" spans="1:14" ht="31.5" x14ac:dyDescent="0.2">
      <c r="A48" s="134" t="s">
        <v>107</v>
      </c>
      <c r="B48" s="136"/>
      <c r="C48" s="136"/>
      <c r="D48" s="136"/>
      <c r="E48" s="123"/>
      <c r="F48" s="123"/>
      <c r="G48" s="123"/>
      <c r="H48" s="123">
        <f>'свод по направленДО,ДКМ,УСИ2013'!D28+'свод по направленДО,ДКМ,УСИ2013'!D49</f>
        <v>22264615</v>
      </c>
      <c r="I48" s="123">
        <f>'свод по направленДО,ДКМ,УСИ2013'!E28+'свод по направленДО,ДКМ,УСИ2013'!E49</f>
        <v>10466170.199999999</v>
      </c>
      <c r="J48" s="123">
        <f t="shared" si="4"/>
        <v>22264615</v>
      </c>
      <c r="K48" s="123">
        <f t="shared" si="5"/>
        <v>10466170.199999999</v>
      </c>
    </row>
    <row r="49" spans="1:17" s="113" customFormat="1" ht="12.75" x14ac:dyDescent="0.2">
      <c r="A49" s="109"/>
      <c r="B49" s="110"/>
      <c r="C49" s="110"/>
      <c r="D49" s="111"/>
      <c r="E49" s="111"/>
      <c r="F49" s="111"/>
      <c r="G49" s="111"/>
      <c r="H49" s="112"/>
      <c r="I49" s="112"/>
      <c r="J49" s="112"/>
      <c r="K49" s="111"/>
    </row>
    <row r="50" spans="1:17" s="113" customFormat="1" ht="12.75" x14ac:dyDescent="0.2">
      <c r="A50" s="109"/>
      <c r="B50" s="110"/>
      <c r="C50" s="110"/>
      <c r="D50" s="111"/>
      <c r="E50" s="111"/>
      <c r="F50" s="111"/>
      <c r="G50" s="111"/>
      <c r="H50" s="112"/>
      <c r="I50" s="112"/>
      <c r="J50" s="112"/>
      <c r="K50" s="111"/>
    </row>
    <row r="51" spans="1:17" s="103" customFormat="1" ht="37.5" x14ac:dyDescent="0.3">
      <c r="A51" s="138" t="s">
        <v>278</v>
      </c>
      <c r="B51" s="139"/>
      <c r="C51" s="140"/>
      <c r="D51" s="140"/>
      <c r="E51" s="140"/>
      <c r="F51" s="139"/>
      <c r="G51" s="139"/>
      <c r="H51" s="141"/>
      <c r="I51" s="141"/>
      <c r="J51" s="142"/>
      <c r="K51" s="143" t="s">
        <v>279</v>
      </c>
      <c r="O51" s="104">
        <f>H16+H18+H39+H48</f>
        <v>43944715</v>
      </c>
      <c r="P51" s="104">
        <f>I16+I18+I39+I48</f>
        <v>21443903.899999999</v>
      </c>
      <c r="Q51" s="103" t="s">
        <v>177</v>
      </c>
    </row>
    <row r="52" spans="1:17" s="116" customFormat="1" ht="12.75" x14ac:dyDescent="0.2">
      <c r="A52" s="114"/>
      <c r="B52" s="114"/>
      <c r="C52" s="114"/>
      <c r="D52" s="114"/>
      <c r="E52" s="114"/>
      <c r="F52" s="114"/>
      <c r="G52" s="114"/>
      <c r="H52" s="114"/>
      <c r="I52" s="115"/>
      <c r="J52" s="114"/>
      <c r="K52" s="114"/>
      <c r="O52" s="126">
        <f>B24+E24+E26+H29+E32+E33+E34+H33+E23+E41+H40+H41</f>
        <v>79709697.479999989</v>
      </c>
      <c r="P52" s="126">
        <f>G23+D24+G24+G26+I29+G32+G33+G34+I33+I40+I41+G41</f>
        <v>50387838.689999998</v>
      </c>
      <c r="Q52" s="116" t="s">
        <v>88</v>
      </c>
    </row>
    <row r="53" spans="1:17" s="116" customFormat="1" ht="12.75" x14ac:dyDescent="0.2">
      <c r="A53" s="114"/>
      <c r="B53" s="114"/>
      <c r="C53" s="114"/>
      <c r="D53" s="114"/>
      <c r="E53" s="114"/>
      <c r="F53" s="114"/>
      <c r="G53" s="114"/>
      <c r="H53" s="114"/>
      <c r="I53" s="115"/>
      <c r="J53" s="114"/>
      <c r="K53" s="114"/>
      <c r="O53" s="126"/>
      <c r="P53" s="126"/>
    </row>
    <row r="54" spans="1:17" s="106" customFormat="1" ht="37.5" x14ac:dyDescent="0.3">
      <c r="A54" s="107" t="s">
        <v>280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8" t="s">
        <v>281</v>
      </c>
      <c r="O54" s="127">
        <f>E35</f>
        <v>148304893.09</v>
      </c>
      <c r="P54" s="127">
        <f>G35</f>
        <v>118512112.08</v>
      </c>
      <c r="Q54" s="286" t="s">
        <v>178</v>
      </c>
    </row>
    <row r="55" spans="1:17" s="116" customFormat="1" ht="12.75" x14ac:dyDescent="0.2">
      <c r="A55" s="117"/>
      <c r="B55" s="114"/>
      <c r="C55" s="114"/>
      <c r="D55" s="114"/>
      <c r="E55" s="114"/>
      <c r="F55" s="114"/>
      <c r="G55" s="114"/>
      <c r="H55" s="114"/>
      <c r="I55" s="114"/>
      <c r="J55" s="114"/>
      <c r="K55" s="118"/>
      <c r="O55" s="126">
        <f>H30</f>
        <v>15314900</v>
      </c>
      <c r="P55" s="126">
        <f>I30</f>
        <v>15314755.380000001</v>
      </c>
      <c r="Q55" s="286"/>
    </row>
    <row r="56" spans="1:17" s="116" customFormat="1" ht="18.75" x14ac:dyDescent="0.3">
      <c r="A56" s="117"/>
      <c r="B56" s="114"/>
      <c r="C56" s="114"/>
      <c r="D56" s="114"/>
      <c r="E56" s="114"/>
      <c r="F56" s="114"/>
      <c r="G56" s="114"/>
      <c r="H56" s="114"/>
      <c r="I56" s="114"/>
      <c r="J56" s="114"/>
      <c r="K56" s="118"/>
      <c r="O56" s="126">
        <f>E18</f>
        <v>1673100</v>
      </c>
      <c r="P56" s="126">
        <f>G18</f>
        <v>1668400</v>
      </c>
      <c r="Q56" s="128"/>
    </row>
    <row r="57" spans="1:17" s="106" customFormat="1" ht="18.75" x14ac:dyDescent="0.3">
      <c r="A57" s="137" t="s">
        <v>81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O57" s="127">
        <f>O51+O52+O53+O54+O55+O56</f>
        <v>288947305.56999999</v>
      </c>
      <c r="P57" s="127">
        <f>P51+P52+P53+P54+P55+P56</f>
        <v>207327010.05000001</v>
      </c>
    </row>
    <row r="58" spans="1:17" s="106" customFormat="1" ht="18.75" x14ac:dyDescent="0.3">
      <c r="A58" s="137" t="s">
        <v>104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O58" s="127">
        <f>J12-O57</f>
        <v>0</v>
      </c>
      <c r="P58" s="127">
        <f>K12-P57</f>
        <v>0</v>
      </c>
    </row>
    <row r="59" spans="1:17" s="106" customFormat="1" ht="18.75" x14ac:dyDescent="0.3">
      <c r="A59" s="137" t="s">
        <v>95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</row>
  </sheetData>
  <mergeCells count="17">
    <mergeCell ref="A6:K6"/>
    <mergeCell ref="Q54:Q55"/>
    <mergeCell ref="A5:K5"/>
    <mergeCell ref="A9:A11"/>
    <mergeCell ref="B9:D9"/>
    <mergeCell ref="E9:G9"/>
    <mergeCell ref="H9:I9"/>
    <mergeCell ref="J9:K9"/>
    <mergeCell ref="B10:B11"/>
    <mergeCell ref="C10:D10"/>
    <mergeCell ref="E10:E11"/>
    <mergeCell ref="A8:K8"/>
    <mergeCell ref="F10:G10"/>
    <mergeCell ref="H10:H11"/>
    <mergeCell ref="I10:I11"/>
    <mergeCell ref="J10:J11"/>
    <mergeCell ref="K10:K11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9"/>
  <sheetViews>
    <sheetView showGridLines="0" topLeftCell="A31" workbookViewId="0">
      <selection activeCell="D27" sqref="D27"/>
    </sheetView>
  </sheetViews>
  <sheetFormatPr defaultRowHeight="12.75" customHeight="1" x14ac:dyDescent="0.2"/>
  <cols>
    <col min="1" max="1" width="12.140625" style="145" customWidth="1"/>
    <col min="2" max="2" width="9" style="145" bestFit="1" customWidth="1"/>
    <col min="3" max="3" width="7" style="145" bestFit="1" customWidth="1"/>
    <col min="4" max="4" width="49.7109375" style="145" customWidth="1"/>
    <col min="5" max="5" width="24.140625" style="145" customWidth="1"/>
    <col min="6" max="6" width="22.85546875" style="145" customWidth="1"/>
    <col min="7" max="7" width="15.28515625" style="145" customWidth="1"/>
    <col min="8" max="8" width="20.140625" style="145" customWidth="1"/>
    <col min="9" max="256" width="9.140625" style="145"/>
    <col min="257" max="257" width="12.140625" style="145" customWidth="1"/>
    <col min="258" max="258" width="9" style="145" bestFit="1" customWidth="1"/>
    <col min="259" max="259" width="7" style="145" bestFit="1" customWidth="1"/>
    <col min="260" max="260" width="49.7109375" style="145" customWidth="1"/>
    <col min="261" max="261" width="24.140625" style="145" customWidth="1"/>
    <col min="262" max="262" width="22.85546875" style="145" customWidth="1"/>
    <col min="263" max="263" width="15.28515625" style="145" customWidth="1"/>
    <col min="264" max="264" width="20.140625" style="145" customWidth="1"/>
    <col min="265" max="512" width="9.140625" style="145"/>
    <col min="513" max="513" width="12.140625" style="145" customWidth="1"/>
    <col min="514" max="514" width="9" style="145" bestFit="1" customWidth="1"/>
    <col min="515" max="515" width="7" style="145" bestFit="1" customWidth="1"/>
    <col min="516" max="516" width="49.7109375" style="145" customWidth="1"/>
    <col min="517" max="517" width="24.140625" style="145" customWidth="1"/>
    <col min="518" max="518" width="22.85546875" style="145" customWidth="1"/>
    <col min="519" max="519" width="15.28515625" style="145" customWidth="1"/>
    <col min="520" max="520" width="20.140625" style="145" customWidth="1"/>
    <col min="521" max="768" width="9.140625" style="145"/>
    <col min="769" max="769" width="12.140625" style="145" customWidth="1"/>
    <col min="770" max="770" width="9" style="145" bestFit="1" customWidth="1"/>
    <col min="771" max="771" width="7" style="145" bestFit="1" customWidth="1"/>
    <col min="772" max="772" width="49.7109375" style="145" customWidth="1"/>
    <col min="773" max="773" width="24.140625" style="145" customWidth="1"/>
    <col min="774" max="774" width="22.85546875" style="145" customWidth="1"/>
    <col min="775" max="775" width="15.28515625" style="145" customWidth="1"/>
    <col min="776" max="776" width="20.140625" style="145" customWidth="1"/>
    <col min="777" max="1024" width="9.140625" style="145"/>
    <col min="1025" max="1025" width="12.140625" style="145" customWidth="1"/>
    <col min="1026" max="1026" width="9" style="145" bestFit="1" customWidth="1"/>
    <col min="1027" max="1027" width="7" style="145" bestFit="1" customWidth="1"/>
    <col min="1028" max="1028" width="49.7109375" style="145" customWidth="1"/>
    <col min="1029" max="1029" width="24.140625" style="145" customWidth="1"/>
    <col min="1030" max="1030" width="22.85546875" style="145" customWidth="1"/>
    <col min="1031" max="1031" width="15.28515625" style="145" customWidth="1"/>
    <col min="1032" max="1032" width="20.140625" style="145" customWidth="1"/>
    <col min="1033" max="1280" width="9.140625" style="145"/>
    <col min="1281" max="1281" width="12.140625" style="145" customWidth="1"/>
    <col min="1282" max="1282" width="9" style="145" bestFit="1" customWidth="1"/>
    <col min="1283" max="1283" width="7" style="145" bestFit="1" customWidth="1"/>
    <col min="1284" max="1284" width="49.7109375" style="145" customWidth="1"/>
    <col min="1285" max="1285" width="24.140625" style="145" customWidth="1"/>
    <col min="1286" max="1286" width="22.85546875" style="145" customWidth="1"/>
    <col min="1287" max="1287" width="15.28515625" style="145" customWidth="1"/>
    <col min="1288" max="1288" width="20.140625" style="145" customWidth="1"/>
    <col min="1289" max="1536" width="9.140625" style="145"/>
    <col min="1537" max="1537" width="12.140625" style="145" customWidth="1"/>
    <col min="1538" max="1538" width="9" style="145" bestFit="1" customWidth="1"/>
    <col min="1539" max="1539" width="7" style="145" bestFit="1" customWidth="1"/>
    <col min="1540" max="1540" width="49.7109375" style="145" customWidth="1"/>
    <col min="1541" max="1541" width="24.140625" style="145" customWidth="1"/>
    <col min="1542" max="1542" width="22.85546875" style="145" customWidth="1"/>
    <col min="1543" max="1543" width="15.28515625" style="145" customWidth="1"/>
    <col min="1544" max="1544" width="20.140625" style="145" customWidth="1"/>
    <col min="1545" max="1792" width="9.140625" style="145"/>
    <col min="1793" max="1793" width="12.140625" style="145" customWidth="1"/>
    <col min="1794" max="1794" width="9" style="145" bestFit="1" customWidth="1"/>
    <col min="1795" max="1795" width="7" style="145" bestFit="1" customWidth="1"/>
    <col min="1796" max="1796" width="49.7109375" style="145" customWidth="1"/>
    <col min="1797" max="1797" width="24.140625" style="145" customWidth="1"/>
    <col min="1798" max="1798" width="22.85546875" style="145" customWidth="1"/>
    <col min="1799" max="1799" width="15.28515625" style="145" customWidth="1"/>
    <col min="1800" max="1800" width="20.140625" style="145" customWidth="1"/>
    <col min="1801" max="2048" width="9.140625" style="145"/>
    <col min="2049" max="2049" width="12.140625" style="145" customWidth="1"/>
    <col min="2050" max="2050" width="9" style="145" bestFit="1" customWidth="1"/>
    <col min="2051" max="2051" width="7" style="145" bestFit="1" customWidth="1"/>
    <col min="2052" max="2052" width="49.7109375" style="145" customWidth="1"/>
    <col min="2053" max="2053" width="24.140625" style="145" customWidth="1"/>
    <col min="2054" max="2054" width="22.85546875" style="145" customWidth="1"/>
    <col min="2055" max="2055" width="15.28515625" style="145" customWidth="1"/>
    <col min="2056" max="2056" width="20.140625" style="145" customWidth="1"/>
    <col min="2057" max="2304" width="9.140625" style="145"/>
    <col min="2305" max="2305" width="12.140625" style="145" customWidth="1"/>
    <col min="2306" max="2306" width="9" style="145" bestFit="1" customWidth="1"/>
    <col min="2307" max="2307" width="7" style="145" bestFit="1" customWidth="1"/>
    <col min="2308" max="2308" width="49.7109375" style="145" customWidth="1"/>
    <col min="2309" max="2309" width="24.140625" style="145" customWidth="1"/>
    <col min="2310" max="2310" width="22.85546875" style="145" customWidth="1"/>
    <col min="2311" max="2311" width="15.28515625" style="145" customWidth="1"/>
    <col min="2312" max="2312" width="20.140625" style="145" customWidth="1"/>
    <col min="2313" max="2560" width="9.140625" style="145"/>
    <col min="2561" max="2561" width="12.140625" style="145" customWidth="1"/>
    <col min="2562" max="2562" width="9" style="145" bestFit="1" customWidth="1"/>
    <col min="2563" max="2563" width="7" style="145" bestFit="1" customWidth="1"/>
    <col min="2564" max="2564" width="49.7109375" style="145" customWidth="1"/>
    <col min="2565" max="2565" width="24.140625" style="145" customWidth="1"/>
    <col min="2566" max="2566" width="22.85546875" style="145" customWidth="1"/>
    <col min="2567" max="2567" width="15.28515625" style="145" customWidth="1"/>
    <col min="2568" max="2568" width="20.140625" style="145" customWidth="1"/>
    <col min="2569" max="2816" width="9.140625" style="145"/>
    <col min="2817" max="2817" width="12.140625" style="145" customWidth="1"/>
    <col min="2818" max="2818" width="9" style="145" bestFit="1" customWidth="1"/>
    <col min="2819" max="2819" width="7" style="145" bestFit="1" customWidth="1"/>
    <col min="2820" max="2820" width="49.7109375" style="145" customWidth="1"/>
    <col min="2821" max="2821" width="24.140625" style="145" customWidth="1"/>
    <col min="2822" max="2822" width="22.85546875" style="145" customWidth="1"/>
    <col min="2823" max="2823" width="15.28515625" style="145" customWidth="1"/>
    <col min="2824" max="2824" width="20.140625" style="145" customWidth="1"/>
    <col min="2825" max="3072" width="9.140625" style="145"/>
    <col min="3073" max="3073" width="12.140625" style="145" customWidth="1"/>
    <col min="3074" max="3074" width="9" style="145" bestFit="1" customWidth="1"/>
    <col min="3075" max="3075" width="7" style="145" bestFit="1" customWidth="1"/>
    <col min="3076" max="3076" width="49.7109375" style="145" customWidth="1"/>
    <col min="3077" max="3077" width="24.140625" style="145" customWidth="1"/>
    <col min="3078" max="3078" width="22.85546875" style="145" customWidth="1"/>
    <col min="3079" max="3079" width="15.28515625" style="145" customWidth="1"/>
    <col min="3080" max="3080" width="20.140625" style="145" customWidth="1"/>
    <col min="3081" max="3328" width="9.140625" style="145"/>
    <col min="3329" max="3329" width="12.140625" style="145" customWidth="1"/>
    <col min="3330" max="3330" width="9" style="145" bestFit="1" customWidth="1"/>
    <col min="3331" max="3331" width="7" style="145" bestFit="1" customWidth="1"/>
    <col min="3332" max="3332" width="49.7109375" style="145" customWidth="1"/>
    <col min="3333" max="3333" width="24.140625" style="145" customWidth="1"/>
    <col min="3334" max="3334" width="22.85546875" style="145" customWidth="1"/>
    <col min="3335" max="3335" width="15.28515625" style="145" customWidth="1"/>
    <col min="3336" max="3336" width="20.140625" style="145" customWidth="1"/>
    <col min="3337" max="3584" width="9.140625" style="145"/>
    <col min="3585" max="3585" width="12.140625" style="145" customWidth="1"/>
    <col min="3586" max="3586" width="9" style="145" bestFit="1" customWidth="1"/>
    <col min="3587" max="3587" width="7" style="145" bestFit="1" customWidth="1"/>
    <col min="3588" max="3588" width="49.7109375" style="145" customWidth="1"/>
    <col min="3589" max="3589" width="24.140625" style="145" customWidth="1"/>
    <col min="3590" max="3590" width="22.85546875" style="145" customWidth="1"/>
    <col min="3591" max="3591" width="15.28515625" style="145" customWidth="1"/>
    <col min="3592" max="3592" width="20.140625" style="145" customWidth="1"/>
    <col min="3593" max="3840" width="9.140625" style="145"/>
    <col min="3841" max="3841" width="12.140625" style="145" customWidth="1"/>
    <col min="3842" max="3842" width="9" style="145" bestFit="1" customWidth="1"/>
    <col min="3843" max="3843" width="7" style="145" bestFit="1" customWidth="1"/>
    <col min="3844" max="3844" width="49.7109375" style="145" customWidth="1"/>
    <col min="3845" max="3845" width="24.140625" style="145" customWidth="1"/>
    <col min="3846" max="3846" width="22.85546875" style="145" customWidth="1"/>
    <col min="3847" max="3847" width="15.28515625" style="145" customWidth="1"/>
    <col min="3848" max="3848" width="20.140625" style="145" customWidth="1"/>
    <col min="3849" max="4096" width="9.140625" style="145"/>
    <col min="4097" max="4097" width="12.140625" style="145" customWidth="1"/>
    <col min="4098" max="4098" width="9" style="145" bestFit="1" customWidth="1"/>
    <col min="4099" max="4099" width="7" style="145" bestFit="1" customWidth="1"/>
    <col min="4100" max="4100" width="49.7109375" style="145" customWidth="1"/>
    <col min="4101" max="4101" width="24.140625" style="145" customWidth="1"/>
    <col min="4102" max="4102" width="22.85546875" style="145" customWidth="1"/>
    <col min="4103" max="4103" width="15.28515625" style="145" customWidth="1"/>
    <col min="4104" max="4104" width="20.140625" style="145" customWidth="1"/>
    <col min="4105" max="4352" width="9.140625" style="145"/>
    <col min="4353" max="4353" width="12.140625" style="145" customWidth="1"/>
    <col min="4354" max="4354" width="9" style="145" bestFit="1" customWidth="1"/>
    <col min="4355" max="4355" width="7" style="145" bestFit="1" customWidth="1"/>
    <col min="4356" max="4356" width="49.7109375" style="145" customWidth="1"/>
    <col min="4357" max="4357" width="24.140625" style="145" customWidth="1"/>
    <col min="4358" max="4358" width="22.85546875" style="145" customWidth="1"/>
    <col min="4359" max="4359" width="15.28515625" style="145" customWidth="1"/>
    <col min="4360" max="4360" width="20.140625" style="145" customWidth="1"/>
    <col min="4361" max="4608" width="9.140625" style="145"/>
    <col min="4609" max="4609" width="12.140625" style="145" customWidth="1"/>
    <col min="4610" max="4610" width="9" style="145" bestFit="1" customWidth="1"/>
    <col min="4611" max="4611" width="7" style="145" bestFit="1" customWidth="1"/>
    <col min="4612" max="4612" width="49.7109375" style="145" customWidth="1"/>
    <col min="4613" max="4613" width="24.140625" style="145" customWidth="1"/>
    <col min="4614" max="4614" width="22.85546875" style="145" customWidth="1"/>
    <col min="4615" max="4615" width="15.28515625" style="145" customWidth="1"/>
    <col min="4616" max="4616" width="20.140625" style="145" customWidth="1"/>
    <col min="4617" max="4864" width="9.140625" style="145"/>
    <col min="4865" max="4865" width="12.140625" style="145" customWidth="1"/>
    <col min="4866" max="4866" width="9" style="145" bestFit="1" customWidth="1"/>
    <col min="4867" max="4867" width="7" style="145" bestFit="1" customWidth="1"/>
    <col min="4868" max="4868" width="49.7109375" style="145" customWidth="1"/>
    <col min="4869" max="4869" width="24.140625" style="145" customWidth="1"/>
    <col min="4870" max="4870" width="22.85546875" style="145" customWidth="1"/>
    <col min="4871" max="4871" width="15.28515625" style="145" customWidth="1"/>
    <col min="4872" max="4872" width="20.140625" style="145" customWidth="1"/>
    <col min="4873" max="5120" width="9.140625" style="145"/>
    <col min="5121" max="5121" width="12.140625" style="145" customWidth="1"/>
    <col min="5122" max="5122" width="9" style="145" bestFit="1" customWidth="1"/>
    <col min="5123" max="5123" width="7" style="145" bestFit="1" customWidth="1"/>
    <col min="5124" max="5124" width="49.7109375" style="145" customWidth="1"/>
    <col min="5125" max="5125" width="24.140625" style="145" customWidth="1"/>
    <col min="5126" max="5126" width="22.85546875" style="145" customWidth="1"/>
    <col min="5127" max="5127" width="15.28515625" style="145" customWidth="1"/>
    <col min="5128" max="5128" width="20.140625" style="145" customWidth="1"/>
    <col min="5129" max="5376" width="9.140625" style="145"/>
    <col min="5377" max="5377" width="12.140625" style="145" customWidth="1"/>
    <col min="5378" max="5378" width="9" style="145" bestFit="1" customWidth="1"/>
    <col min="5379" max="5379" width="7" style="145" bestFit="1" customWidth="1"/>
    <col min="5380" max="5380" width="49.7109375" style="145" customWidth="1"/>
    <col min="5381" max="5381" width="24.140625" style="145" customWidth="1"/>
    <col min="5382" max="5382" width="22.85546875" style="145" customWidth="1"/>
    <col min="5383" max="5383" width="15.28515625" style="145" customWidth="1"/>
    <col min="5384" max="5384" width="20.140625" style="145" customWidth="1"/>
    <col min="5385" max="5632" width="9.140625" style="145"/>
    <col min="5633" max="5633" width="12.140625" style="145" customWidth="1"/>
    <col min="5634" max="5634" width="9" style="145" bestFit="1" customWidth="1"/>
    <col min="5635" max="5635" width="7" style="145" bestFit="1" customWidth="1"/>
    <col min="5636" max="5636" width="49.7109375" style="145" customWidth="1"/>
    <col min="5637" max="5637" width="24.140625" style="145" customWidth="1"/>
    <col min="5638" max="5638" width="22.85546875" style="145" customWidth="1"/>
    <col min="5639" max="5639" width="15.28515625" style="145" customWidth="1"/>
    <col min="5640" max="5640" width="20.140625" style="145" customWidth="1"/>
    <col min="5641" max="5888" width="9.140625" style="145"/>
    <col min="5889" max="5889" width="12.140625" style="145" customWidth="1"/>
    <col min="5890" max="5890" width="9" style="145" bestFit="1" customWidth="1"/>
    <col min="5891" max="5891" width="7" style="145" bestFit="1" customWidth="1"/>
    <col min="5892" max="5892" width="49.7109375" style="145" customWidth="1"/>
    <col min="5893" max="5893" width="24.140625" style="145" customWidth="1"/>
    <col min="5894" max="5894" width="22.85546875" style="145" customWidth="1"/>
    <col min="5895" max="5895" width="15.28515625" style="145" customWidth="1"/>
    <col min="5896" max="5896" width="20.140625" style="145" customWidth="1"/>
    <col min="5897" max="6144" width="9.140625" style="145"/>
    <col min="6145" max="6145" width="12.140625" style="145" customWidth="1"/>
    <col min="6146" max="6146" width="9" style="145" bestFit="1" customWidth="1"/>
    <col min="6147" max="6147" width="7" style="145" bestFit="1" customWidth="1"/>
    <col min="6148" max="6148" width="49.7109375" style="145" customWidth="1"/>
    <col min="6149" max="6149" width="24.140625" style="145" customWidth="1"/>
    <col min="6150" max="6150" width="22.85546875" style="145" customWidth="1"/>
    <col min="6151" max="6151" width="15.28515625" style="145" customWidth="1"/>
    <col min="6152" max="6152" width="20.140625" style="145" customWidth="1"/>
    <col min="6153" max="6400" width="9.140625" style="145"/>
    <col min="6401" max="6401" width="12.140625" style="145" customWidth="1"/>
    <col min="6402" max="6402" width="9" style="145" bestFit="1" customWidth="1"/>
    <col min="6403" max="6403" width="7" style="145" bestFit="1" customWidth="1"/>
    <col min="6404" max="6404" width="49.7109375" style="145" customWidth="1"/>
    <col min="6405" max="6405" width="24.140625" style="145" customWidth="1"/>
    <col min="6406" max="6406" width="22.85546875" style="145" customWidth="1"/>
    <col min="6407" max="6407" width="15.28515625" style="145" customWidth="1"/>
    <col min="6408" max="6408" width="20.140625" style="145" customWidth="1"/>
    <col min="6409" max="6656" width="9.140625" style="145"/>
    <col min="6657" max="6657" width="12.140625" style="145" customWidth="1"/>
    <col min="6658" max="6658" width="9" style="145" bestFit="1" customWidth="1"/>
    <col min="6659" max="6659" width="7" style="145" bestFit="1" customWidth="1"/>
    <col min="6660" max="6660" width="49.7109375" style="145" customWidth="1"/>
    <col min="6661" max="6661" width="24.140625" style="145" customWidth="1"/>
    <col min="6662" max="6662" width="22.85546875" style="145" customWidth="1"/>
    <col min="6663" max="6663" width="15.28515625" style="145" customWidth="1"/>
    <col min="6664" max="6664" width="20.140625" style="145" customWidth="1"/>
    <col min="6665" max="6912" width="9.140625" style="145"/>
    <col min="6913" max="6913" width="12.140625" style="145" customWidth="1"/>
    <col min="6914" max="6914" width="9" style="145" bestFit="1" customWidth="1"/>
    <col min="6915" max="6915" width="7" style="145" bestFit="1" customWidth="1"/>
    <col min="6916" max="6916" width="49.7109375" style="145" customWidth="1"/>
    <col min="6917" max="6917" width="24.140625" style="145" customWidth="1"/>
    <col min="6918" max="6918" width="22.85546875" style="145" customWidth="1"/>
    <col min="6919" max="6919" width="15.28515625" style="145" customWidth="1"/>
    <col min="6920" max="6920" width="20.140625" style="145" customWidth="1"/>
    <col min="6921" max="7168" width="9.140625" style="145"/>
    <col min="7169" max="7169" width="12.140625" style="145" customWidth="1"/>
    <col min="7170" max="7170" width="9" style="145" bestFit="1" customWidth="1"/>
    <col min="7171" max="7171" width="7" style="145" bestFit="1" customWidth="1"/>
    <col min="7172" max="7172" width="49.7109375" style="145" customWidth="1"/>
    <col min="7173" max="7173" width="24.140625" style="145" customWidth="1"/>
    <col min="7174" max="7174" width="22.85546875" style="145" customWidth="1"/>
    <col min="7175" max="7175" width="15.28515625" style="145" customWidth="1"/>
    <col min="7176" max="7176" width="20.140625" style="145" customWidth="1"/>
    <col min="7177" max="7424" width="9.140625" style="145"/>
    <col min="7425" max="7425" width="12.140625" style="145" customWidth="1"/>
    <col min="7426" max="7426" width="9" style="145" bestFit="1" customWidth="1"/>
    <col min="7427" max="7427" width="7" style="145" bestFit="1" customWidth="1"/>
    <col min="7428" max="7428" width="49.7109375" style="145" customWidth="1"/>
    <col min="7429" max="7429" width="24.140625" style="145" customWidth="1"/>
    <col min="7430" max="7430" width="22.85546875" style="145" customWidth="1"/>
    <col min="7431" max="7431" width="15.28515625" style="145" customWidth="1"/>
    <col min="7432" max="7432" width="20.140625" style="145" customWidth="1"/>
    <col min="7433" max="7680" width="9.140625" style="145"/>
    <col min="7681" max="7681" width="12.140625" style="145" customWidth="1"/>
    <col min="7682" max="7682" width="9" style="145" bestFit="1" customWidth="1"/>
    <col min="7683" max="7683" width="7" style="145" bestFit="1" customWidth="1"/>
    <col min="7684" max="7684" width="49.7109375" style="145" customWidth="1"/>
    <col min="7685" max="7685" width="24.140625" style="145" customWidth="1"/>
    <col min="7686" max="7686" width="22.85546875" style="145" customWidth="1"/>
    <col min="7687" max="7687" width="15.28515625" style="145" customWidth="1"/>
    <col min="7688" max="7688" width="20.140625" style="145" customWidth="1"/>
    <col min="7689" max="7936" width="9.140625" style="145"/>
    <col min="7937" max="7937" width="12.140625" style="145" customWidth="1"/>
    <col min="7938" max="7938" width="9" style="145" bestFit="1" customWidth="1"/>
    <col min="7939" max="7939" width="7" style="145" bestFit="1" customWidth="1"/>
    <col min="7940" max="7940" width="49.7109375" style="145" customWidth="1"/>
    <col min="7941" max="7941" width="24.140625" style="145" customWidth="1"/>
    <col min="7942" max="7942" width="22.85546875" style="145" customWidth="1"/>
    <col min="7943" max="7943" width="15.28515625" style="145" customWidth="1"/>
    <col min="7944" max="7944" width="20.140625" style="145" customWidth="1"/>
    <col min="7945" max="8192" width="9.140625" style="145"/>
    <col min="8193" max="8193" width="12.140625" style="145" customWidth="1"/>
    <col min="8194" max="8194" width="9" style="145" bestFit="1" customWidth="1"/>
    <col min="8195" max="8195" width="7" style="145" bestFit="1" customWidth="1"/>
    <col min="8196" max="8196" width="49.7109375" style="145" customWidth="1"/>
    <col min="8197" max="8197" width="24.140625" style="145" customWidth="1"/>
    <col min="8198" max="8198" width="22.85546875" style="145" customWidth="1"/>
    <col min="8199" max="8199" width="15.28515625" style="145" customWidth="1"/>
    <col min="8200" max="8200" width="20.140625" style="145" customWidth="1"/>
    <col min="8201" max="8448" width="9.140625" style="145"/>
    <col min="8449" max="8449" width="12.140625" style="145" customWidth="1"/>
    <col min="8450" max="8450" width="9" style="145" bestFit="1" customWidth="1"/>
    <col min="8451" max="8451" width="7" style="145" bestFit="1" customWidth="1"/>
    <col min="8452" max="8452" width="49.7109375" style="145" customWidth="1"/>
    <col min="8453" max="8453" width="24.140625" style="145" customWidth="1"/>
    <col min="8454" max="8454" width="22.85546875" style="145" customWidth="1"/>
    <col min="8455" max="8455" width="15.28515625" style="145" customWidth="1"/>
    <col min="8456" max="8456" width="20.140625" style="145" customWidth="1"/>
    <col min="8457" max="8704" width="9.140625" style="145"/>
    <col min="8705" max="8705" width="12.140625" style="145" customWidth="1"/>
    <col min="8706" max="8706" width="9" style="145" bestFit="1" customWidth="1"/>
    <col min="8707" max="8707" width="7" style="145" bestFit="1" customWidth="1"/>
    <col min="8708" max="8708" width="49.7109375" style="145" customWidth="1"/>
    <col min="8709" max="8709" width="24.140625" style="145" customWidth="1"/>
    <col min="8710" max="8710" width="22.85546875" style="145" customWidth="1"/>
    <col min="8711" max="8711" width="15.28515625" style="145" customWidth="1"/>
    <col min="8712" max="8712" width="20.140625" style="145" customWidth="1"/>
    <col min="8713" max="8960" width="9.140625" style="145"/>
    <col min="8961" max="8961" width="12.140625" style="145" customWidth="1"/>
    <col min="8962" max="8962" width="9" style="145" bestFit="1" customWidth="1"/>
    <col min="8963" max="8963" width="7" style="145" bestFit="1" customWidth="1"/>
    <col min="8964" max="8964" width="49.7109375" style="145" customWidth="1"/>
    <col min="8965" max="8965" width="24.140625" style="145" customWidth="1"/>
    <col min="8966" max="8966" width="22.85546875" style="145" customWidth="1"/>
    <col min="8967" max="8967" width="15.28515625" style="145" customWidth="1"/>
    <col min="8968" max="8968" width="20.140625" style="145" customWidth="1"/>
    <col min="8969" max="9216" width="9.140625" style="145"/>
    <col min="9217" max="9217" width="12.140625" style="145" customWidth="1"/>
    <col min="9218" max="9218" width="9" style="145" bestFit="1" customWidth="1"/>
    <col min="9219" max="9219" width="7" style="145" bestFit="1" customWidth="1"/>
    <col min="9220" max="9220" width="49.7109375" style="145" customWidth="1"/>
    <col min="9221" max="9221" width="24.140625" style="145" customWidth="1"/>
    <col min="9222" max="9222" width="22.85546875" style="145" customWidth="1"/>
    <col min="9223" max="9223" width="15.28515625" style="145" customWidth="1"/>
    <col min="9224" max="9224" width="20.140625" style="145" customWidth="1"/>
    <col min="9225" max="9472" width="9.140625" style="145"/>
    <col min="9473" max="9473" width="12.140625" style="145" customWidth="1"/>
    <col min="9474" max="9474" width="9" style="145" bestFit="1" customWidth="1"/>
    <col min="9475" max="9475" width="7" style="145" bestFit="1" customWidth="1"/>
    <col min="9476" max="9476" width="49.7109375" style="145" customWidth="1"/>
    <col min="9477" max="9477" width="24.140625" style="145" customWidth="1"/>
    <col min="9478" max="9478" width="22.85546875" style="145" customWidth="1"/>
    <col min="9479" max="9479" width="15.28515625" style="145" customWidth="1"/>
    <col min="9480" max="9480" width="20.140625" style="145" customWidth="1"/>
    <col min="9481" max="9728" width="9.140625" style="145"/>
    <col min="9729" max="9729" width="12.140625" style="145" customWidth="1"/>
    <col min="9730" max="9730" width="9" style="145" bestFit="1" customWidth="1"/>
    <col min="9731" max="9731" width="7" style="145" bestFit="1" customWidth="1"/>
    <col min="9732" max="9732" width="49.7109375" style="145" customWidth="1"/>
    <col min="9733" max="9733" width="24.140625" style="145" customWidth="1"/>
    <col min="9734" max="9734" width="22.85546875" style="145" customWidth="1"/>
    <col min="9735" max="9735" width="15.28515625" style="145" customWidth="1"/>
    <col min="9736" max="9736" width="20.140625" style="145" customWidth="1"/>
    <col min="9737" max="9984" width="9.140625" style="145"/>
    <col min="9985" max="9985" width="12.140625" style="145" customWidth="1"/>
    <col min="9986" max="9986" width="9" style="145" bestFit="1" customWidth="1"/>
    <col min="9987" max="9987" width="7" style="145" bestFit="1" customWidth="1"/>
    <col min="9988" max="9988" width="49.7109375" style="145" customWidth="1"/>
    <col min="9989" max="9989" width="24.140625" style="145" customWidth="1"/>
    <col min="9990" max="9990" width="22.85546875" style="145" customWidth="1"/>
    <col min="9991" max="9991" width="15.28515625" style="145" customWidth="1"/>
    <col min="9992" max="9992" width="20.140625" style="145" customWidth="1"/>
    <col min="9993" max="10240" width="9.140625" style="145"/>
    <col min="10241" max="10241" width="12.140625" style="145" customWidth="1"/>
    <col min="10242" max="10242" width="9" style="145" bestFit="1" customWidth="1"/>
    <col min="10243" max="10243" width="7" style="145" bestFit="1" customWidth="1"/>
    <col min="10244" max="10244" width="49.7109375" style="145" customWidth="1"/>
    <col min="10245" max="10245" width="24.140625" style="145" customWidth="1"/>
    <col min="10246" max="10246" width="22.85546875" style="145" customWidth="1"/>
    <col min="10247" max="10247" width="15.28515625" style="145" customWidth="1"/>
    <col min="10248" max="10248" width="20.140625" style="145" customWidth="1"/>
    <col min="10249" max="10496" width="9.140625" style="145"/>
    <col min="10497" max="10497" width="12.140625" style="145" customWidth="1"/>
    <col min="10498" max="10498" width="9" style="145" bestFit="1" customWidth="1"/>
    <col min="10499" max="10499" width="7" style="145" bestFit="1" customWidth="1"/>
    <col min="10500" max="10500" width="49.7109375" style="145" customWidth="1"/>
    <col min="10501" max="10501" width="24.140625" style="145" customWidth="1"/>
    <col min="10502" max="10502" width="22.85546875" style="145" customWidth="1"/>
    <col min="10503" max="10503" width="15.28515625" style="145" customWidth="1"/>
    <col min="10504" max="10504" width="20.140625" style="145" customWidth="1"/>
    <col min="10505" max="10752" width="9.140625" style="145"/>
    <col min="10753" max="10753" width="12.140625" style="145" customWidth="1"/>
    <col min="10754" max="10754" width="9" style="145" bestFit="1" customWidth="1"/>
    <col min="10755" max="10755" width="7" style="145" bestFit="1" customWidth="1"/>
    <col min="10756" max="10756" width="49.7109375" style="145" customWidth="1"/>
    <col min="10757" max="10757" width="24.140625" style="145" customWidth="1"/>
    <col min="10758" max="10758" width="22.85546875" style="145" customWidth="1"/>
    <col min="10759" max="10759" width="15.28515625" style="145" customWidth="1"/>
    <col min="10760" max="10760" width="20.140625" style="145" customWidth="1"/>
    <col min="10761" max="11008" width="9.140625" style="145"/>
    <col min="11009" max="11009" width="12.140625" style="145" customWidth="1"/>
    <col min="11010" max="11010" width="9" style="145" bestFit="1" customWidth="1"/>
    <col min="11011" max="11011" width="7" style="145" bestFit="1" customWidth="1"/>
    <col min="11012" max="11012" width="49.7109375" style="145" customWidth="1"/>
    <col min="11013" max="11013" width="24.140625" style="145" customWidth="1"/>
    <col min="11014" max="11014" width="22.85546875" style="145" customWidth="1"/>
    <col min="11015" max="11015" width="15.28515625" style="145" customWidth="1"/>
    <col min="11016" max="11016" width="20.140625" style="145" customWidth="1"/>
    <col min="11017" max="11264" width="9.140625" style="145"/>
    <col min="11265" max="11265" width="12.140625" style="145" customWidth="1"/>
    <col min="11266" max="11266" width="9" style="145" bestFit="1" customWidth="1"/>
    <col min="11267" max="11267" width="7" style="145" bestFit="1" customWidth="1"/>
    <col min="11268" max="11268" width="49.7109375" style="145" customWidth="1"/>
    <col min="11269" max="11269" width="24.140625" style="145" customWidth="1"/>
    <col min="11270" max="11270" width="22.85546875" style="145" customWidth="1"/>
    <col min="11271" max="11271" width="15.28515625" style="145" customWidth="1"/>
    <col min="11272" max="11272" width="20.140625" style="145" customWidth="1"/>
    <col min="11273" max="11520" width="9.140625" style="145"/>
    <col min="11521" max="11521" width="12.140625" style="145" customWidth="1"/>
    <col min="11522" max="11522" width="9" style="145" bestFit="1" customWidth="1"/>
    <col min="11523" max="11523" width="7" style="145" bestFit="1" customWidth="1"/>
    <col min="11524" max="11524" width="49.7109375" style="145" customWidth="1"/>
    <col min="11525" max="11525" width="24.140625" style="145" customWidth="1"/>
    <col min="11526" max="11526" width="22.85546875" style="145" customWidth="1"/>
    <col min="11527" max="11527" width="15.28515625" style="145" customWidth="1"/>
    <col min="11528" max="11528" width="20.140625" style="145" customWidth="1"/>
    <col min="11529" max="11776" width="9.140625" style="145"/>
    <col min="11777" max="11777" width="12.140625" style="145" customWidth="1"/>
    <col min="11778" max="11778" width="9" style="145" bestFit="1" customWidth="1"/>
    <col min="11779" max="11779" width="7" style="145" bestFit="1" customWidth="1"/>
    <col min="11780" max="11780" width="49.7109375" style="145" customWidth="1"/>
    <col min="11781" max="11781" width="24.140625" style="145" customWidth="1"/>
    <col min="11782" max="11782" width="22.85546875" style="145" customWidth="1"/>
    <col min="11783" max="11783" width="15.28515625" style="145" customWidth="1"/>
    <col min="11784" max="11784" width="20.140625" style="145" customWidth="1"/>
    <col min="11785" max="12032" width="9.140625" style="145"/>
    <col min="12033" max="12033" width="12.140625" style="145" customWidth="1"/>
    <col min="12034" max="12034" width="9" style="145" bestFit="1" customWidth="1"/>
    <col min="12035" max="12035" width="7" style="145" bestFit="1" customWidth="1"/>
    <col min="12036" max="12036" width="49.7109375" style="145" customWidth="1"/>
    <col min="12037" max="12037" width="24.140625" style="145" customWidth="1"/>
    <col min="12038" max="12038" width="22.85546875" style="145" customWidth="1"/>
    <col min="12039" max="12039" width="15.28515625" style="145" customWidth="1"/>
    <col min="12040" max="12040" width="20.140625" style="145" customWidth="1"/>
    <col min="12041" max="12288" width="9.140625" style="145"/>
    <col min="12289" max="12289" width="12.140625" style="145" customWidth="1"/>
    <col min="12290" max="12290" width="9" style="145" bestFit="1" customWidth="1"/>
    <col min="12291" max="12291" width="7" style="145" bestFit="1" customWidth="1"/>
    <col min="12292" max="12292" width="49.7109375" style="145" customWidth="1"/>
    <col min="12293" max="12293" width="24.140625" style="145" customWidth="1"/>
    <col min="12294" max="12294" width="22.85546875" style="145" customWidth="1"/>
    <col min="12295" max="12295" width="15.28515625" style="145" customWidth="1"/>
    <col min="12296" max="12296" width="20.140625" style="145" customWidth="1"/>
    <col min="12297" max="12544" width="9.140625" style="145"/>
    <col min="12545" max="12545" width="12.140625" style="145" customWidth="1"/>
    <col min="12546" max="12546" width="9" style="145" bestFit="1" customWidth="1"/>
    <col min="12547" max="12547" width="7" style="145" bestFit="1" customWidth="1"/>
    <col min="12548" max="12548" width="49.7109375" style="145" customWidth="1"/>
    <col min="12549" max="12549" width="24.140625" style="145" customWidth="1"/>
    <col min="12550" max="12550" width="22.85546875" style="145" customWidth="1"/>
    <col min="12551" max="12551" width="15.28515625" style="145" customWidth="1"/>
    <col min="12552" max="12552" width="20.140625" style="145" customWidth="1"/>
    <col min="12553" max="12800" width="9.140625" style="145"/>
    <col min="12801" max="12801" width="12.140625" style="145" customWidth="1"/>
    <col min="12802" max="12802" width="9" style="145" bestFit="1" customWidth="1"/>
    <col min="12803" max="12803" width="7" style="145" bestFit="1" customWidth="1"/>
    <col min="12804" max="12804" width="49.7109375" style="145" customWidth="1"/>
    <col min="12805" max="12805" width="24.140625" style="145" customWidth="1"/>
    <col min="12806" max="12806" width="22.85546875" style="145" customWidth="1"/>
    <col min="12807" max="12807" width="15.28515625" style="145" customWidth="1"/>
    <col min="12808" max="12808" width="20.140625" style="145" customWidth="1"/>
    <col min="12809" max="13056" width="9.140625" style="145"/>
    <col min="13057" max="13057" width="12.140625" style="145" customWidth="1"/>
    <col min="13058" max="13058" width="9" style="145" bestFit="1" customWidth="1"/>
    <col min="13059" max="13059" width="7" style="145" bestFit="1" customWidth="1"/>
    <col min="13060" max="13060" width="49.7109375" style="145" customWidth="1"/>
    <col min="13061" max="13061" width="24.140625" style="145" customWidth="1"/>
    <col min="13062" max="13062" width="22.85546875" style="145" customWidth="1"/>
    <col min="13063" max="13063" width="15.28515625" style="145" customWidth="1"/>
    <col min="13064" max="13064" width="20.140625" style="145" customWidth="1"/>
    <col min="13065" max="13312" width="9.140625" style="145"/>
    <col min="13313" max="13313" width="12.140625" style="145" customWidth="1"/>
    <col min="13314" max="13314" width="9" style="145" bestFit="1" customWidth="1"/>
    <col min="13315" max="13315" width="7" style="145" bestFit="1" customWidth="1"/>
    <col min="13316" max="13316" width="49.7109375" style="145" customWidth="1"/>
    <col min="13317" max="13317" width="24.140625" style="145" customWidth="1"/>
    <col min="13318" max="13318" width="22.85546875" style="145" customWidth="1"/>
    <col min="13319" max="13319" width="15.28515625" style="145" customWidth="1"/>
    <col min="13320" max="13320" width="20.140625" style="145" customWidth="1"/>
    <col min="13321" max="13568" width="9.140625" style="145"/>
    <col min="13569" max="13569" width="12.140625" style="145" customWidth="1"/>
    <col min="13570" max="13570" width="9" style="145" bestFit="1" customWidth="1"/>
    <col min="13571" max="13571" width="7" style="145" bestFit="1" customWidth="1"/>
    <col min="13572" max="13572" width="49.7109375" style="145" customWidth="1"/>
    <col min="13573" max="13573" width="24.140625" style="145" customWidth="1"/>
    <col min="13574" max="13574" width="22.85546875" style="145" customWidth="1"/>
    <col min="13575" max="13575" width="15.28515625" style="145" customWidth="1"/>
    <col min="13576" max="13576" width="20.140625" style="145" customWidth="1"/>
    <col min="13577" max="13824" width="9.140625" style="145"/>
    <col min="13825" max="13825" width="12.140625" style="145" customWidth="1"/>
    <col min="13826" max="13826" width="9" style="145" bestFit="1" customWidth="1"/>
    <col min="13827" max="13827" width="7" style="145" bestFit="1" customWidth="1"/>
    <col min="13828" max="13828" width="49.7109375" style="145" customWidth="1"/>
    <col min="13829" max="13829" width="24.140625" style="145" customWidth="1"/>
    <col min="13830" max="13830" width="22.85546875" style="145" customWidth="1"/>
    <col min="13831" max="13831" width="15.28515625" style="145" customWidth="1"/>
    <col min="13832" max="13832" width="20.140625" style="145" customWidth="1"/>
    <col min="13833" max="14080" width="9.140625" style="145"/>
    <col min="14081" max="14081" width="12.140625" style="145" customWidth="1"/>
    <col min="14082" max="14082" width="9" style="145" bestFit="1" customWidth="1"/>
    <col min="14083" max="14083" width="7" style="145" bestFit="1" customWidth="1"/>
    <col min="14084" max="14084" width="49.7109375" style="145" customWidth="1"/>
    <col min="14085" max="14085" width="24.140625" style="145" customWidth="1"/>
    <col min="14086" max="14086" width="22.85546875" style="145" customWidth="1"/>
    <col min="14087" max="14087" width="15.28515625" style="145" customWidth="1"/>
    <col min="14088" max="14088" width="20.140625" style="145" customWidth="1"/>
    <col min="14089" max="14336" width="9.140625" style="145"/>
    <col min="14337" max="14337" width="12.140625" style="145" customWidth="1"/>
    <col min="14338" max="14338" width="9" style="145" bestFit="1" customWidth="1"/>
    <col min="14339" max="14339" width="7" style="145" bestFit="1" customWidth="1"/>
    <col min="14340" max="14340" width="49.7109375" style="145" customWidth="1"/>
    <col min="14341" max="14341" width="24.140625" style="145" customWidth="1"/>
    <col min="14342" max="14342" width="22.85546875" style="145" customWidth="1"/>
    <col min="14343" max="14343" width="15.28515625" style="145" customWidth="1"/>
    <col min="14344" max="14344" width="20.140625" style="145" customWidth="1"/>
    <col min="14345" max="14592" width="9.140625" style="145"/>
    <col min="14593" max="14593" width="12.140625" style="145" customWidth="1"/>
    <col min="14594" max="14594" width="9" style="145" bestFit="1" customWidth="1"/>
    <col min="14595" max="14595" width="7" style="145" bestFit="1" customWidth="1"/>
    <col min="14596" max="14596" width="49.7109375" style="145" customWidth="1"/>
    <col min="14597" max="14597" width="24.140625" style="145" customWidth="1"/>
    <col min="14598" max="14598" width="22.85546875" style="145" customWidth="1"/>
    <col min="14599" max="14599" width="15.28515625" style="145" customWidth="1"/>
    <col min="14600" max="14600" width="20.140625" style="145" customWidth="1"/>
    <col min="14601" max="14848" width="9.140625" style="145"/>
    <col min="14849" max="14849" width="12.140625" style="145" customWidth="1"/>
    <col min="14850" max="14850" width="9" style="145" bestFit="1" customWidth="1"/>
    <col min="14851" max="14851" width="7" style="145" bestFit="1" customWidth="1"/>
    <col min="14852" max="14852" width="49.7109375" style="145" customWidth="1"/>
    <col min="14853" max="14853" width="24.140625" style="145" customWidth="1"/>
    <col min="14854" max="14854" width="22.85546875" style="145" customWidth="1"/>
    <col min="14855" max="14855" width="15.28515625" style="145" customWidth="1"/>
    <col min="14856" max="14856" width="20.140625" style="145" customWidth="1"/>
    <col min="14857" max="15104" width="9.140625" style="145"/>
    <col min="15105" max="15105" width="12.140625" style="145" customWidth="1"/>
    <col min="15106" max="15106" width="9" style="145" bestFit="1" customWidth="1"/>
    <col min="15107" max="15107" width="7" style="145" bestFit="1" customWidth="1"/>
    <col min="15108" max="15108" width="49.7109375" style="145" customWidth="1"/>
    <col min="15109" max="15109" width="24.140625" style="145" customWidth="1"/>
    <col min="15110" max="15110" width="22.85546875" style="145" customWidth="1"/>
    <col min="15111" max="15111" width="15.28515625" style="145" customWidth="1"/>
    <col min="15112" max="15112" width="20.140625" style="145" customWidth="1"/>
    <col min="15113" max="15360" width="9.140625" style="145"/>
    <col min="15361" max="15361" width="12.140625" style="145" customWidth="1"/>
    <col min="15362" max="15362" width="9" style="145" bestFit="1" customWidth="1"/>
    <col min="15363" max="15363" width="7" style="145" bestFit="1" customWidth="1"/>
    <col min="15364" max="15364" width="49.7109375" style="145" customWidth="1"/>
    <col min="15365" max="15365" width="24.140625" style="145" customWidth="1"/>
    <col min="15366" max="15366" width="22.85546875" style="145" customWidth="1"/>
    <col min="15367" max="15367" width="15.28515625" style="145" customWidth="1"/>
    <col min="15368" max="15368" width="20.140625" style="145" customWidth="1"/>
    <col min="15369" max="15616" width="9.140625" style="145"/>
    <col min="15617" max="15617" width="12.140625" style="145" customWidth="1"/>
    <col min="15618" max="15618" width="9" style="145" bestFit="1" customWidth="1"/>
    <col min="15619" max="15619" width="7" style="145" bestFit="1" customWidth="1"/>
    <col min="15620" max="15620" width="49.7109375" style="145" customWidth="1"/>
    <col min="15621" max="15621" width="24.140625" style="145" customWidth="1"/>
    <col min="15622" max="15622" width="22.85546875" style="145" customWidth="1"/>
    <col min="15623" max="15623" width="15.28515625" style="145" customWidth="1"/>
    <col min="15624" max="15624" width="20.140625" style="145" customWidth="1"/>
    <col min="15625" max="15872" width="9.140625" style="145"/>
    <col min="15873" max="15873" width="12.140625" style="145" customWidth="1"/>
    <col min="15874" max="15874" width="9" style="145" bestFit="1" customWidth="1"/>
    <col min="15875" max="15875" width="7" style="145" bestFit="1" customWidth="1"/>
    <col min="15876" max="15876" width="49.7109375" style="145" customWidth="1"/>
    <col min="15877" max="15877" width="24.140625" style="145" customWidth="1"/>
    <col min="15878" max="15878" width="22.85546875" style="145" customWidth="1"/>
    <col min="15879" max="15879" width="15.28515625" style="145" customWidth="1"/>
    <col min="15880" max="15880" width="20.140625" style="145" customWidth="1"/>
    <col min="15881" max="16128" width="9.140625" style="145"/>
    <col min="16129" max="16129" width="12.140625" style="145" customWidth="1"/>
    <col min="16130" max="16130" width="9" style="145" bestFit="1" customWidth="1"/>
    <col min="16131" max="16131" width="7" style="145" bestFit="1" customWidth="1"/>
    <col min="16132" max="16132" width="49.7109375" style="145" customWidth="1"/>
    <col min="16133" max="16133" width="24.140625" style="145" customWidth="1"/>
    <col min="16134" max="16134" width="22.85546875" style="145" customWidth="1"/>
    <col min="16135" max="16135" width="15.28515625" style="145" customWidth="1"/>
    <col min="16136" max="16136" width="20.140625" style="145" customWidth="1"/>
    <col min="16137" max="16384" width="9.140625" style="145"/>
  </cols>
  <sheetData>
    <row r="1" spans="1:10" ht="12.75" customHeight="1" x14ac:dyDescent="0.2">
      <c r="A1" s="292" t="s">
        <v>182</v>
      </c>
      <c r="B1" s="292"/>
      <c r="C1" s="292"/>
      <c r="D1" s="292"/>
      <c r="E1" s="292"/>
      <c r="F1" s="292"/>
      <c r="G1" s="292"/>
      <c r="H1" s="292"/>
      <c r="I1" s="144"/>
      <c r="J1" s="144"/>
    </row>
    <row r="2" spans="1:10" ht="21" x14ac:dyDescent="0.2">
      <c r="A2" s="146" t="s">
        <v>136</v>
      </c>
      <c r="B2" s="146" t="s">
        <v>137</v>
      </c>
      <c r="C2" s="146" t="s">
        <v>117</v>
      </c>
      <c r="D2" s="146" t="s">
        <v>138</v>
      </c>
      <c r="E2" s="146" t="s">
        <v>139</v>
      </c>
      <c r="F2" s="146" t="s">
        <v>140</v>
      </c>
      <c r="G2" s="146" t="s">
        <v>141</v>
      </c>
      <c r="H2" s="147" t="s">
        <v>183</v>
      </c>
    </row>
    <row r="3" spans="1:10" s="153" customFormat="1" ht="13.5" x14ac:dyDescent="0.25">
      <c r="A3" s="148" t="s">
        <v>142</v>
      </c>
      <c r="B3" s="148" t="s">
        <v>129</v>
      </c>
      <c r="C3" s="148" t="s">
        <v>129</v>
      </c>
      <c r="D3" s="149" t="s">
        <v>129</v>
      </c>
      <c r="E3" s="150">
        <v>39560</v>
      </c>
      <c r="F3" s="150"/>
      <c r="G3" s="151">
        <v>-16255</v>
      </c>
      <c r="H3" s="152">
        <f>E3+G3</f>
        <v>23305</v>
      </c>
    </row>
    <row r="4" spans="1:10" ht="13.5" x14ac:dyDescent="0.25">
      <c r="A4" s="154" t="s">
        <v>142</v>
      </c>
      <c r="B4" s="154" t="s">
        <v>143</v>
      </c>
      <c r="C4" s="154" t="s">
        <v>144</v>
      </c>
      <c r="D4" s="155" t="s">
        <v>159</v>
      </c>
      <c r="E4" s="156">
        <v>3300</v>
      </c>
      <c r="F4" s="156"/>
      <c r="G4" s="157">
        <v>-3000</v>
      </c>
      <c r="H4" s="158">
        <f t="shared" ref="H4:H20" si="0">E4+G4</f>
        <v>300</v>
      </c>
    </row>
    <row r="5" spans="1:10" ht="13.5" x14ac:dyDescent="0.25">
      <c r="A5" s="154" t="s">
        <v>142</v>
      </c>
      <c r="B5" s="154" t="s">
        <v>143</v>
      </c>
      <c r="C5" s="154" t="s">
        <v>145</v>
      </c>
      <c r="D5" s="155" t="s">
        <v>159</v>
      </c>
      <c r="E5" s="156">
        <v>755</v>
      </c>
      <c r="F5" s="156"/>
      <c r="G5" s="157">
        <v>-755</v>
      </c>
      <c r="H5" s="158">
        <f t="shared" si="0"/>
        <v>0</v>
      </c>
    </row>
    <row r="6" spans="1:10" ht="13.5" x14ac:dyDescent="0.25">
      <c r="A6" s="154" t="s">
        <v>142</v>
      </c>
      <c r="B6" s="154" t="s">
        <v>143</v>
      </c>
      <c r="C6" s="154" t="s">
        <v>146</v>
      </c>
      <c r="D6" s="155" t="s">
        <v>159</v>
      </c>
      <c r="E6" s="156">
        <v>35505</v>
      </c>
      <c r="F6" s="156"/>
      <c r="G6" s="157">
        <v>-12500</v>
      </c>
      <c r="H6" s="158">
        <f t="shared" si="0"/>
        <v>23005</v>
      </c>
    </row>
    <row r="7" spans="1:10" s="153" customFormat="1" ht="13.5" x14ac:dyDescent="0.25">
      <c r="A7" s="148" t="s">
        <v>147</v>
      </c>
      <c r="B7" s="148" t="s">
        <v>129</v>
      </c>
      <c r="C7" s="148" t="s">
        <v>129</v>
      </c>
      <c r="D7" s="149" t="s">
        <v>129</v>
      </c>
      <c r="E7" s="150">
        <f>E10+E14</f>
        <v>73555</v>
      </c>
      <c r="F7" s="150">
        <f t="shared" ref="F7:G7" si="1">F10+F14</f>
        <v>0</v>
      </c>
      <c r="G7" s="151">
        <f t="shared" si="1"/>
        <v>-48385</v>
      </c>
      <c r="H7" s="152">
        <f t="shared" si="0"/>
        <v>25170</v>
      </c>
    </row>
    <row r="8" spans="1:10" ht="13.5" x14ac:dyDescent="0.25">
      <c r="A8" s="154" t="s">
        <v>147</v>
      </c>
      <c r="B8" s="154" t="s">
        <v>143</v>
      </c>
      <c r="C8" s="154" t="s">
        <v>144</v>
      </c>
      <c r="D8" s="155" t="s">
        <v>161</v>
      </c>
      <c r="E8" s="156">
        <v>2100</v>
      </c>
      <c r="F8" s="156"/>
      <c r="G8" s="157">
        <v>-2100</v>
      </c>
      <c r="H8" s="158">
        <f t="shared" si="0"/>
        <v>0</v>
      </c>
    </row>
    <row r="9" spans="1:10" ht="13.5" x14ac:dyDescent="0.25">
      <c r="A9" s="154" t="s">
        <v>147</v>
      </c>
      <c r="B9" s="154" t="s">
        <v>143</v>
      </c>
      <c r="C9" s="154" t="s">
        <v>146</v>
      </c>
      <c r="D9" s="155" t="s">
        <v>161</v>
      </c>
      <c r="E9" s="156">
        <v>37460</v>
      </c>
      <c r="F9" s="156"/>
      <c r="G9" s="157">
        <v>-12290</v>
      </c>
      <c r="H9" s="158">
        <f>E9+G9</f>
        <v>25170</v>
      </c>
    </row>
    <row r="10" spans="1:10" s="153" customFormat="1" x14ac:dyDescent="0.2">
      <c r="A10" s="148"/>
      <c r="B10" s="148"/>
      <c r="C10" s="148"/>
      <c r="D10" s="149" t="s">
        <v>161</v>
      </c>
      <c r="E10" s="151">
        <f>SUM(E8:E9)</f>
        <v>39560</v>
      </c>
      <c r="F10" s="151">
        <f t="shared" ref="F10:H10" si="2">SUM(F8:F9)</f>
        <v>0</v>
      </c>
      <c r="G10" s="151">
        <f t="shared" si="2"/>
        <v>-14390</v>
      </c>
      <c r="H10" s="151">
        <f t="shared" si="2"/>
        <v>25170</v>
      </c>
    </row>
    <row r="11" spans="1:10" ht="13.5" x14ac:dyDescent="0.25">
      <c r="A11" s="154" t="s">
        <v>147</v>
      </c>
      <c r="B11" s="154" t="s">
        <v>143</v>
      </c>
      <c r="C11" s="154" t="s">
        <v>144</v>
      </c>
      <c r="D11" s="155" t="s">
        <v>162</v>
      </c>
      <c r="E11" s="156">
        <v>3900</v>
      </c>
      <c r="F11" s="156"/>
      <c r="G11" s="157">
        <v>-3900</v>
      </c>
      <c r="H11" s="158">
        <f t="shared" si="0"/>
        <v>0</v>
      </c>
    </row>
    <row r="12" spans="1:10" ht="13.5" x14ac:dyDescent="0.25">
      <c r="A12" s="154" t="s">
        <v>147</v>
      </c>
      <c r="B12" s="154" t="s">
        <v>143</v>
      </c>
      <c r="C12" s="154" t="s">
        <v>145</v>
      </c>
      <c r="D12" s="155" t="s">
        <v>162</v>
      </c>
      <c r="E12" s="156">
        <v>755</v>
      </c>
      <c r="F12" s="156"/>
      <c r="G12" s="157">
        <v>-755</v>
      </c>
      <c r="H12" s="158">
        <f t="shared" si="0"/>
        <v>0</v>
      </c>
    </row>
    <row r="13" spans="1:10" ht="13.5" x14ac:dyDescent="0.25">
      <c r="A13" s="154" t="s">
        <v>147</v>
      </c>
      <c r="B13" s="154" t="s">
        <v>143</v>
      </c>
      <c r="C13" s="154" t="s">
        <v>146</v>
      </c>
      <c r="D13" s="155" t="s">
        <v>162</v>
      </c>
      <c r="E13" s="156">
        <v>29340</v>
      </c>
      <c r="F13" s="156"/>
      <c r="G13" s="157">
        <v>-29340</v>
      </c>
      <c r="H13" s="158">
        <f t="shared" si="0"/>
        <v>0</v>
      </c>
    </row>
    <row r="14" spans="1:10" ht="13.5" x14ac:dyDescent="0.25">
      <c r="A14" s="154"/>
      <c r="B14" s="154"/>
      <c r="C14" s="154"/>
      <c r="D14" s="159" t="s">
        <v>162</v>
      </c>
      <c r="E14" s="151">
        <f>SUM(E11:E13)</f>
        <v>33995</v>
      </c>
      <c r="F14" s="151">
        <f t="shared" ref="F14:G14" si="3">SUM(F11:F13)</f>
        <v>0</v>
      </c>
      <c r="G14" s="151">
        <f t="shared" si="3"/>
        <v>-33995</v>
      </c>
      <c r="H14" s="152">
        <f>E14+G14</f>
        <v>0</v>
      </c>
    </row>
    <row r="15" spans="1:10" ht="13.5" x14ac:dyDescent="0.25">
      <c r="A15" s="148" t="s">
        <v>148</v>
      </c>
      <c r="B15" s="148" t="s">
        <v>129</v>
      </c>
      <c r="C15" s="148" t="s">
        <v>129</v>
      </c>
      <c r="D15" s="149" t="s">
        <v>129</v>
      </c>
      <c r="E15" s="150">
        <v>39560</v>
      </c>
      <c r="F15" s="150"/>
      <c r="G15" s="151">
        <v>-31656</v>
      </c>
      <c r="H15" s="152">
        <f>E15+G15</f>
        <v>7904</v>
      </c>
    </row>
    <row r="16" spans="1:10" ht="13.5" x14ac:dyDescent="0.25">
      <c r="A16" s="154" t="s">
        <v>148</v>
      </c>
      <c r="B16" s="154" t="s">
        <v>143</v>
      </c>
      <c r="C16" s="154" t="s">
        <v>144</v>
      </c>
      <c r="D16" s="155" t="s">
        <v>160</v>
      </c>
      <c r="E16" s="156">
        <v>1800</v>
      </c>
      <c r="F16" s="156"/>
      <c r="G16" s="157">
        <v>-1800</v>
      </c>
      <c r="H16" s="158">
        <f t="shared" si="0"/>
        <v>0</v>
      </c>
    </row>
    <row r="17" spans="1:8" ht="13.5" x14ac:dyDescent="0.25">
      <c r="A17" s="154" t="s">
        <v>148</v>
      </c>
      <c r="B17" s="154" t="s">
        <v>143</v>
      </c>
      <c r="C17" s="154" t="s">
        <v>145</v>
      </c>
      <c r="D17" s="155" t="s">
        <v>160</v>
      </c>
      <c r="E17" s="156">
        <v>6320</v>
      </c>
      <c r="F17" s="156"/>
      <c r="G17" s="157"/>
      <c r="H17" s="158">
        <f t="shared" si="0"/>
        <v>6320</v>
      </c>
    </row>
    <row r="18" spans="1:8" ht="13.5" x14ac:dyDescent="0.25">
      <c r="A18" s="154" t="s">
        <v>148</v>
      </c>
      <c r="B18" s="154" t="s">
        <v>143</v>
      </c>
      <c r="C18" s="154" t="s">
        <v>146</v>
      </c>
      <c r="D18" s="155" t="s">
        <v>160</v>
      </c>
      <c r="E18" s="156">
        <v>31440</v>
      </c>
      <c r="F18" s="156"/>
      <c r="G18" s="157">
        <v>-29856</v>
      </c>
      <c r="H18" s="158">
        <f t="shared" si="0"/>
        <v>1584</v>
      </c>
    </row>
    <row r="19" spans="1:8" ht="13.5" x14ac:dyDescent="0.25">
      <c r="A19" s="148" t="s">
        <v>149</v>
      </c>
      <c r="B19" s="148" t="s">
        <v>129</v>
      </c>
      <c r="C19" s="148" t="s">
        <v>129</v>
      </c>
      <c r="D19" s="149" t="s">
        <v>129</v>
      </c>
      <c r="E19" s="150">
        <f>E23+E26+E27+E28</f>
        <v>1433200</v>
      </c>
      <c r="F19" s="150">
        <f t="shared" ref="F19:G19" si="4">F23+F26+F27+F28</f>
        <v>311186.51</v>
      </c>
      <c r="G19" s="151">
        <f t="shared" si="4"/>
        <v>-902885.33000000007</v>
      </c>
      <c r="H19" s="152">
        <f>E19+G19</f>
        <v>530314.66999999993</v>
      </c>
    </row>
    <row r="20" spans="1:8" ht="13.5" x14ac:dyDescent="0.25">
      <c r="A20" s="154" t="s">
        <v>149</v>
      </c>
      <c r="B20" s="154" t="s">
        <v>143</v>
      </c>
      <c r="C20" s="154" t="s">
        <v>144</v>
      </c>
      <c r="D20" s="155" t="s">
        <v>163</v>
      </c>
      <c r="E20" s="156">
        <v>35400</v>
      </c>
      <c r="F20" s="156"/>
      <c r="G20" s="157">
        <v>-18667.22</v>
      </c>
      <c r="H20" s="158">
        <f t="shared" si="0"/>
        <v>16732.78</v>
      </c>
    </row>
    <row r="21" spans="1:8" ht="13.5" x14ac:dyDescent="0.25">
      <c r="A21" s="154" t="s">
        <v>149</v>
      </c>
      <c r="B21" s="154" t="s">
        <v>143</v>
      </c>
      <c r="C21" s="154" t="s">
        <v>145</v>
      </c>
      <c r="D21" s="155" t="s">
        <v>163</v>
      </c>
      <c r="E21" s="156">
        <v>439400</v>
      </c>
      <c r="F21" s="156"/>
      <c r="G21" s="157">
        <v>-226696.6</v>
      </c>
      <c r="H21" s="158">
        <f>E21+G21</f>
        <v>212703.4</v>
      </c>
    </row>
    <row r="22" spans="1:8" ht="13.5" x14ac:dyDescent="0.25">
      <c r="A22" s="154" t="s">
        <v>149</v>
      </c>
      <c r="B22" s="154" t="s">
        <v>143</v>
      </c>
      <c r="C22" s="154" t="s">
        <v>146</v>
      </c>
      <c r="D22" s="155" t="s">
        <v>163</v>
      </c>
      <c r="E22" s="156">
        <v>405000</v>
      </c>
      <c r="F22" s="156">
        <v>147000</v>
      </c>
      <c r="G22" s="157">
        <v>-147000</v>
      </c>
      <c r="H22" s="158">
        <f>E22+G22</f>
        <v>258000</v>
      </c>
    </row>
    <row r="23" spans="1:8" s="153" customFormat="1" ht="13.5" x14ac:dyDescent="0.25">
      <c r="A23" s="148"/>
      <c r="B23" s="148"/>
      <c r="C23" s="148"/>
      <c r="D23" s="149" t="s">
        <v>163</v>
      </c>
      <c r="E23" s="151">
        <f>SUM(E20:E22)</f>
        <v>879800</v>
      </c>
      <c r="F23" s="151">
        <f t="shared" ref="F23:G23" si="5">SUM(F20:F22)</f>
        <v>147000</v>
      </c>
      <c r="G23" s="151">
        <f t="shared" si="5"/>
        <v>-392363.82</v>
      </c>
      <c r="H23" s="152">
        <f t="shared" ref="H23:H49" si="6">E23+G23</f>
        <v>487436.18</v>
      </c>
    </row>
    <row r="24" spans="1:8" ht="13.5" x14ac:dyDescent="0.25">
      <c r="A24" s="154" t="s">
        <v>149</v>
      </c>
      <c r="B24" s="154" t="s">
        <v>143</v>
      </c>
      <c r="C24" s="154" t="s">
        <v>144</v>
      </c>
      <c r="D24" s="155" t="s">
        <v>162</v>
      </c>
      <c r="E24" s="156">
        <v>4800</v>
      </c>
      <c r="F24" s="156"/>
      <c r="G24" s="157">
        <v>-4800</v>
      </c>
      <c r="H24" s="158">
        <f t="shared" si="6"/>
        <v>0</v>
      </c>
    </row>
    <row r="25" spans="1:8" ht="13.5" x14ac:dyDescent="0.25">
      <c r="A25" s="154" t="s">
        <v>149</v>
      </c>
      <c r="B25" s="154" t="s">
        <v>143</v>
      </c>
      <c r="C25" s="154" t="s">
        <v>145</v>
      </c>
      <c r="D25" s="155" t="s">
        <v>162</v>
      </c>
      <c r="E25" s="156">
        <v>383400</v>
      </c>
      <c r="F25" s="156"/>
      <c r="G25" s="157">
        <v>-341535</v>
      </c>
      <c r="H25" s="158">
        <f t="shared" si="6"/>
        <v>41865</v>
      </c>
    </row>
    <row r="26" spans="1:8" ht="12.75" customHeight="1" x14ac:dyDescent="0.25">
      <c r="A26" s="160"/>
      <c r="B26" s="160"/>
      <c r="C26" s="160"/>
      <c r="D26" s="159" t="s">
        <v>162</v>
      </c>
      <c r="E26" s="161">
        <f>SUM(E24:E25)</f>
        <v>388200</v>
      </c>
      <c r="F26" s="161">
        <f t="shared" ref="F26:G26" si="7">SUM(F24:F25)</f>
        <v>0</v>
      </c>
      <c r="G26" s="152">
        <f t="shared" si="7"/>
        <v>-346335</v>
      </c>
      <c r="H26" s="152">
        <f t="shared" si="6"/>
        <v>41865</v>
      </c>
    </row>
    <row r="27" spans="1:8" ht="13.5" x14ac:dyDescent="0.25">
      <c r="A27" s="154" t="s">
        <v>149</v>
      </c>
      <c r="B27" s="154" t="s">
        <v>143</v>
      </c>
      <c r="C27" s="154" t="s">
        <v>146</v>
      </c>
      <c r="D27" s="155" t="s">
        <v>164</v>
      </c>
      <c r="E27" s="156">
        <v>74900</v>
      </c>
      <c r="F27" s="156">
        <v>73894.67</v>
      </c>
      <c r="G27" s="157">
        <v>-73894.67</v>
      </c>
      <c r="H27" s="158">
        <f t="shared" si="6"/>
        <v>1005.3300000000017</v>
      </c>
    </row>
    <row r="28" spans="1:8" ht="13.5" x14ac:dyDescent="0.25">
      <c r="A28" s="154" t="s">
        <v>149</v>
      </c>
      <c r="B28" s="154" t="s">
        <v>143</v>
      </c>
      <c r="C28" s="154" t="s">
        <v>146</v>
      </c>
      <c r="D28" s="155" t="s">
        <v>165</v>
      </c>
      <c r="E28" s="156">
        <v>90300</v>
      </c>
      <c r="F28" s="156">
        <v>90291.839999999997</v>
      </c>
      <c r="G28" s="157">
        <v>-90291.839999999997</v>
      </c>
      <c r="H28" s="158">
        <f t="shared" si="6"/>
        <v>8.1600000000034925</v>
      </c>
    </row>
    <row r="29" spans="1:8" ht="13.5" x14ac:dyDescent="0.25">
      <c r="A29" s="148" t="s">
        <v>150</v>
      </c>
      <c r="B29" s="148" t="s">
        <v>129</v>
      </c>
      <c r="C29" s="148" t="s">
        <v>129</v>
      </c>
      <c r="D29" s="149" t="s">
        <v>129</v>
      </c>
      <c r="E29" s="150">
        <v>150000</v>
      </c>
      <c r="F29" s="150">
        <v>130000</v>
      </c>
      <c r="G29" s="151"/>
      <c r="H29" s="152">
        <f t="shared" si="6"/>
        <v>150000</v>
      </c>
    </row>
    <row r="30" spans="1:8" ht="13.5" x14ac:dyDescent="0.25">
      <c r="A30" s="154" t="s">
        <v>150</v>
      </c>
      <c r="B30" s="154" t="s">
        <v>143</v>
      </c>
      <c r="C30" s="154" t="s">
        <v>151</v>
      </c>
      <c r="D30" s="155" t="s">
        <v>167</v>
      </c>
      <c r="E30" s="156">
        <v>30000</v>
      </c>
      <c r="F30" s="156">
        <v>30000</v>
      </c>
      <c r="G30" s="157"/>
      <c r="H30" s="158">
        <f t="shared" si="6"/>
        <v>30000</v>
      </c>
    </row>
    <row r="31" spans="1:8" ht="13.5" x14ac:dyDescent="0.25">
      <c r="A31" s="154" t="s">
        <v>150</v>
      </c>
      <c r="B31" s="154" t="s">
        <v>143</v>
      </c>
      <c r="C31" s="154" t="s">
        <v>151</v>
      </c>
      <c r="D31" s="155" t="s">
        <v>168</v>
      </c>
      <c r="E31" s="156">
        <v>70000</v>
      </c>
      <c r="F31" s="156">
        <v>70000</v>
      </c>
      <c r="G31" s="157"/>
      <c r="H31" s="158">
        <f t="shared" si="6"/>
        <v>70000</v>
      </c>
    </row>
    <row r="32" spans="1:8" ht="13.5" x14ac:dyDescent="0.25">
      <c r="A32" s="154" t="s">
        <v>150</v>
      </c>
      <c r="B32" s="154" t="s">
        <v>143</v>
      </c>
      <c r="C32" s="154" t="s">
        <v>180</v>
      </c>
      <c r="D32" s="155" t="s">
        <v>169</v>
      </c>
      <c r="E32" s="156">
        <v>50000</v>
      </c>
      <c r="F32" s="156">
        <v>30000</v>
      </c>
      <c r="G32" s="157"/>
      <c r="H32" s="158">
        <f t="shared" si="6"/>
        <v>50000</v>
      </c>
    </row>
    <row r="33" spans="1:8" ht="13.5" x14ac:dyDescent="0.25">
      <c r="A33" s="148" t="s">
        <v>152</v>
      </c>
      <c r="B33" s="148" t="s">
        <v>129</v>
      </c>
      <c r="C33" s="148" t="s">
        <v>129</v>
      </c>
      <c r="D33" s="149" t="s">
        <v>129</v>
      </c>
      <c r="E33" s="150">
        <v>707400</v>
      </c>
      <c r="F33" s="150">
        <v>162980</v>
      </c>
      <c r="G33" s="151">
        <v>-162980</v>
      </c>
      <c r="H33" s="152">
        <f t="shared" si="6"/>
        <v>544420</v>
      </c>
    </row>
    <row r="34" spans="1:8" ht="13.5" x14ac:dyDescent="0.25">
      <c r="A34" s="154" t="s">
        <v>152</v>
      </c>
      <c r="B34" s="154" t="s">
        <v>143</v>
      </c>
      <c r="C34" s="154" t="s">
        <v>151</v>
      </c>
      <c r="D34" s="155" t="s">
        <v>160</v>
      </c>
      <c r="E34" s="156">
        <v>707400</v>
      </c>
      <c r="F34" s="156">
        <v>162980</v>
      </c>
      <c r="G34" s="157">
        <v>-162980</v>
      </c>
      <c r="H34" s="158">
        <f t="shared" si="6"/>
        <v>544420</v>
      </c>
    </row>
    <row r="35" spans="1:8" ht="13.5" x14ac:dyDescent="0.25">
      <c r="A35" s="148" t="s">
        <v>153</v>
      </c>
      <c r="B35" s="148" t="s">
        <v>129</v>
      </c>
      <c r="C35" s="148" t="s">
        <v>129</v>
      </c>
      <c r="D35" s="149" t="s">
        <v>129</v>
      </c>
      <c r="E35" s="150">
        <f>E36+E37+E38+E41+E42+E43+E46+E47+E48</f>
        <v>696500</v>
      </c>
      <c r="F35" s="150">
        <f t="shared" ref="F35:G35" si="8">F36+F37+F38+F41+F42+F43+F46+F47+F48</f>
        <v>609000</v>
      </c>
      <c r="G35" s="151">
        <f t="shared" si="8"/>
        <v>-609000</v>
      </c>
      <c r="H35" s="152">
        <f t="shared" si="6"/>
        <v>87500</v>
      </c>
    </row>
    <row r="36" spans="1:8" ht="13.5" x14ac:dyDescent="0.25">
      <c r="A36" s="154" t="s">
        <v>153</v>
      </c>
      <c r="B36" s="154" t="s">
        <v>143</v>
      </c>
      <c r="C36" s="154" t="s">
        <v>145</v>
      </c>
      <c r="D36" s="155" t="s">
        <v>168</v>
      </c>
      <c r="E36" s="156">
        <v>35200</v>
      </c>
      <c r="F36" s="156">
        <v>35200</v>
      </c>
      <c r="G36" s="157">
        <v>-35200</v>
      </c>
      <c r="H36" s="158">
        <f t="shared" si="6"/>
        <v>0</v>
      </c>
    </row>
    <row r="37" spans="1:8" ht="13.5" x14ac:dyDescent="0.25">
      <c r="A37" s="154" t="s">
        <v>153</v>
      </c>
      <c r="B37" s="154" t="s">
        <v>143</v>
      </c>
      <c r="C37" s="154" t="s">
        <v>145</v>
      </c>
      <c r="D37" s="155" t="s">
        <v>171</v>
      </c>
      <c r="E37" s="156">
        <v>66000</v>
      </c>
      <c r="F37" s="156">
        <v>66000</v>
      </c>
      <c r="G37" s="157">
        <v>-66000</v>
      </c>
      <c r="H37" s="158">
        <f t="shared" si="6"/>
        <v>0</v>
      </c>
    </row>
    <row r="38" spans="1:8" ht="13.5" x14ac:dyDescent="0.25">
      <c r="A38" s="154" t="s">
        <v>153</v>
      </c>
      <c r="B38" s="154" t="s">
        <v>143</v>
      </c>
      <c r="C38" s="154" t="s">
        <v>145</v>
      </c>
      <c r="D38" s="155" t="s">
        <v>173</v>
      </c>
      <c r="E38" s="156">
        <v>89100</v>
      </c>
      <c r="F38" s="156">
        <v>89100</v>
      </c>
      <c r="G38" s="157">
        <v>-89100</v>
      </c>
      <c r="H38" s="158">
        <f t="shared" si="6"/>
        <v>0</v>
      </c>
    </row>
    <row r="39" spans="1:8" ht="13.5" x14ac:dyDescent="0.25">
      <c r="A39" s="154" t="s">
        <v>153</v>
      </c>
      <c r="B39" s="154" t="s">
        <v>143</v>
      </c>
      <c r="C39" s="154" t="s">
        <v>145</v>
      </c>
      <c r="D39" s="155" t="s">
        <v>174</v>
      </c>
      <c r="E39" s="156">
        <v>35200</v>
      </c>
      <c r="F39" s="156">
        <v>35200</v>
      </c>
      <c r="G39" s="157">
        <v>-35200</v>
      </c>
      <c r="H39" s="158">
        <f t="shared" si="6"/>
        <v>0</v>
      </c>
    </row>
    <row r="40" spans="1:8" ht="13.5" x14ac:dyDescent="0.25">
      <c r="A40" s="154" t="s">
        <v>153</v>
      </c>
      <c r="B40" s="154" t="s">
        <v>143</v>
      </c>
      <c r="C40" s="154" t="s">
        <v>146</v>
      </c>
      <c r="D40" s="155" t="s">
        <v>174</v>
      </c>
      <c r="E40" s="156">
        <v>87500</v>
      </c>
      <c r="F40" s="156">
        <v>87500</v>
      </c>
      <c r="G40" s="157">
        <v>-87500</v>
      </c>
      <c r="H40" s="158">
        <f t="shared" si="6"/>
        <v>0</v>
      </c>
    </row>
    <row r="41" spans="1:8" ht="13.5" x14ac:dyDescent="0.25">
      <c r="A41" s="154"/>
      <c r="B41" s="154"/>
      <c r="C41" s="154"/>
      <c r="D41" s="159" t="s">
        <v>174</v>
      </c>
      <c r="E41" s="151">
        <f>SUM(E39:E40)</f>
        <v>122700</v>
      </c>
      <c r="F41" s="151">
        <f t="shared" ref="F41:G41" si="9">SUM(F39:F40)</f>
        <v>122700</v>
      </c>
      <c r="G41" s="151">
        <f t="shared" si="9"/>
        <v>-122700</v>
      </c>
      <c r="H41" s="152">
        <f t="shared" si="6"/>
        <v>0</v>
      </c>
    </row>
    <row r="42" spans="1:8" ht="13.5" x14ac:dyDescent="0.25">
      <c r="A42" s="154" t="s">
        <v>153</v>
      </c>
      <c r="B42" s="154" t="s">
        <v>143</v>
      </c>
      <c r="C42" s="154" t="s">
        <v>145</v>
      </c>
      <c r="D42" s="155" t="s">
        <v>175</v>
      </c>
      <c r="E42" s="156">
        <v>35200</v>
      </c>
      <c r="F42" s="156">
        <v>35200</v>
      </c>
      <c r="G42" s="157">
        <v>-35200</v>
      </c>
      <c r="H42" s="158">
        <f t="shared" si="6"/>
        <v>0</v>
      </c>
    </row>
    <row r="43" spans="1:8" ht="13.5" x14ac:dyDescent="0.25">
      <c r="A43" s="154" t="s">
        <v>153</v>
      </c>
      <c r="B43" s="154" t="s">
        <v>143</v>
      </c>
      <c r="C43" s="154" t="s">
        <v>145</v>
      </c>
      <c r="D43" s="155" t="s">
        <v>176</v>
      </c>
      <c r="E43" s="156">
        <v>85800</v>
      </c>
      <c r="F43" s="156">
        <v>85800</v>
      </c>
      <c r="G43" s="157">
        <v>-85800</v>
      </c>
      <c r="H43" s="158">
        <f t="shared" si="6"/>
        <v>0</v>
      </c>
    </row>
    <row r="44" spans="1:8" ht="13.5" x14ac:dyDescent="0.25">
      <c r="A44" s="154" t="s">
        <v>153</v>
      </c>
      <c r="B44" s="154" t="s">
        <v>143</v>
      </c>
      <c r="C44" s="154" t="s">
        <v>145</v>
      </c>
      <c r="D44" s="155" t="s">
        <v>164</v>
      </c>
      <c r="E44" s="156">
        <v>30300</v>
      </c>
      <c r="F44" s="156"/>
      <c r="G44" s="157"/>
      <c r="H44" s="158">
        <f t="shared" si="6"/>
        <v>30300</v>
      </c>
    </row>
    <row r="45" spans="1:8" ht="13.5" x14ac:dyDescent="0.25">
      <c r="A45" s="154" t="s">
        <v>153</v>
      </c>
      <c r="B45" s="154" t="s">
        <v>143</v>
      </c>
      <c r="C45" s="154" t="s">
        <v>146</v>
      </c>
      <c r="D45" s="155" t="s">
        <v>164</v>
      </c>
      <c r="E45" s="156">
        <v>57200</v>
      </c>
      <c r="F45" s="156"/>
      <c r="G45" s="157"/>
      <c r="H45" s="158">
        <f t="shared" si="6"/>
        <v>57200</v>
      </c>
    </row>
    <row r="46" spans="1:8" ht="13.5" x14ac:dyDescent="0.25">
      <c r="A46" s="154"/>
      <c r="B46" s="154"/>
      <c r="C46" s="154"/>
      <c r="D46" s="159" t="s">
        <v>164</v>
      </c>
      <c r="E46" s="151">
        <f>SUM(E44:E45)</f>
        <v>87500</v>
      </c>
      <c r="F46" s="151">
        <f t="shared" ref="F46:G46" si="10">SUM(F44:F45)</f>
        <v>0</v>
      </c>
      <c r="G46" s="151">
        <f t="shared" si="10"/>
        <v>0</v>
      </c>
      <c r="H46" s="152">
        <f t="shared" si="6"/>
        <v>87500</v>
      </c>
    </row>
    <row r="47" spans="1:8" ht="13.5" x14ac:dyDescent="0.25">
      <c r="A47" s="154" t="s">
        <v>153</v>
      </c>
      <c r="B47" s="154" t="s">
        <v>143</v>
      </c>
      <c r="C47" s="154" t="s">
        <v>146</v>
      </c>
      <c r="D47" s="155" t="s">
        <v>170</v>
      </c>
      <c r="E47" s="156">
        <v>87500</v>
      </c>
      <c r="F47" s="156">
        <v>87500</v>
      </c>
      <c r="G47" s="157">
        <v>-87500</v>
      </c>
      <c r="H47" s="158">
        <f t="shared" si="6"/>
        <v>0</v>
      </c>
    </row>
    <row r="48" spans="1:8" ht="13.5" x14ac:dyDescent="0.25">
      <c r="A48" s="154" t="s">
        <v>153</v>
      </c>
      <c r="B48" s="154" t="s">
        <v>143</v>
      </c>
      <c r="C48" s="154" t="s">
        <v>146</v>
      </c>
      <c r="D48" s="155" t="s">
        <v>172</v>
      </c>
      <c r="E48" s="156">
        <v>87500</v>
      </c>
      <c r="F48" s="156">
        <v>87500</v>
      </c>
      <c r="G48" s="157">
        <v>-87500</v>
      </c>
      <c r="H48" s="158">
        <f t="shared" si="6"/>
        <v>0</v>
      </c>
    </row>
    <row r="49" spans="1:8" ht="13.5" x14ac:dyDescent="0.25">
      <c r="A49" s="162" t="s">
        <v>116</v>
      </c>
      <c r="B49" s="163"/>
      <c r="C49" s="163"/>
      <c r="D49" s="164"/>
      <c r="E49" s="165">
        <f>E3+E7+E15+E19+E29+E33+E35</f>
        <v>3139775</v>
      </c>
      <c r="F49" s="165">
        <f t="shared" ref="F49:G49" si="11">F3+F7+F15+F19+F29+F33+F35</f>
        <v>1213166.51</v>
      </c>
      <c r="G49" s="166">
        <f t="shared" si="11"/>
        <v>-1771161.33</v>
      </c>
      <c r="H49" s="152">
        <f t="shared" si="6"/>
        <v>1368613.67</v>
      </c>
    </row>
  </sheetData>
  <mergeCells count="1">
    <mergeCell ref="A1:H1"/>
  </mergeCells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6"/>
  <sheetViews>
    <sheetView showGridLines="0" topLeftCell="A19" workbookViewId="0">
      <selection activeCell="E38" sqref="E38"/>
    </sheetView>
  </sheetViews>
  <sheetFormatPr defaultRowHeight="12.75" customHeight="1" x14ac:dyDescent="0.2"/>
  <cols>
    <col min="1" max="2" width="20.7109375" style="311" customWidth="1"/>
    <col min="3" max="3" width="7.7109375" style="311" customWidth="1"/>
    <col min="4" max="4" width="36" style="311" customWidth="1"/>
    <col min="5" max="5" width="22.5703125" style="311" customWidth="1"/>
    <col min="6" max="6" width="21.85546875" style="311" customWidth="1"/>
    <col min="7" max="7" width="18.5703125" style="311" customWidth="1"/>
    <col min="8" max="256" width="9.140625" style="311"/>
    <col min="257" max="258" width="20.7109375" style="311" customWidth="1"/>
    <col min="259" max="259" width="7.7109375" style="311" customWidth="1"/>
    <col min="260" max="260" width="36" style="311" customWidth="1"/>
    <col min="261" max="261" width="22.5703125" style="311" customWidth="1"/>
    <col min="262" max="262" width="21.85546875" style="311" customWidth="1"/>
    <col min="263" max="263" width="18.5703125" style="311" customWidth="1"/>
    <col min="264" max="512" width="9.140625" style="311"/>
    <col min="513" max="514" width="20.7109375" style="311" customWidth="1"/>
    <col min="515" max="515" width="7.7109375" style="311" customWidth="1"/>
    <col min="516" max="516" width="36" style="311" customWidth="1"/>
    <col min="517" max="517" width="22.5703125" style="311" customWidth="1"/>
    <col min="518" max="518" width="21.85546875" style="311" customWidth="1"/>
    <col min="519" max="519" width="18.5703125" style="311" customWidth="1"/>
    <col min="520" max="768" width="9.140625" style="311"/>
    <col min="769" max="770" width="20.7109375" style="311" customWidth="1"/>
    <col min="771" max="771" width="7.7109375" style="311" customWidth="1"/>
    <col min="772" max="772" width="36" style="311" customWidth="1"/>
    <col min="773" max="773" width="22.5703125" style="311" customWidth="1"/>
    <col min="774" max="774" width="21.85546875" style="311" customWidth="1"/>
    <col min="775" max="775" width="18.5703125" style="311" customWidth="1"/>
    <col min="776" max="1024" width="9.140625" style="311"/>
    <col min="1025" max="1026" width="20.7109375" style="311" customWidth="1"/>
    <col min="1027" max="1027" width="7.7109375" style="311" customWidth="1"/>
    <col min="1028" max="1028" width="36" style="311" customWidth="1"/>
    <col min="1029" max="1029" width="22.5703125" style="311" customWidth="1"/>
    <col min="1030" max="1030" width="21.85546875" style="311" customWidth="1"/>
    <col min="1031" max="1031" width="18.5703125" style="311" customWidth="1"/>
    <col min="1032" max="1280" width="9.140625" style="311"/>
    <col min="1281" max="1282" width="20.7109375" style="311" customWidth="1"/>
    <col min="1283" max="1283" width="7.7109375" style="311" customWidth="1"/>
    <col min="1284" max="1284" width="36" style="311" customWidth="1"/>
    <col min="1285" max="1285" width="22.5703125" style="311" customWidth="1"/>
    <col min="1286" max="1286" width="21.85546875" style="311" customWidth="1"/>
    <col min="1287" max="1287" width="18.5703125" style="311" customWidth="1"/>
    <col min="1288" max="1536" width="9.140625" style="311"/>
    <col min="1537" max="1538" width="20.7109375" style="311" customWidth="1"/>
    <col min="1539" max="1539" width="7.7109375" style="311" customWidth="1"/>
    <col min="1540" max="1540" width="36" style="311" customWidth="1"/>
    <col min="1541" max="1541" width="22.5703125" style="311" customWidth="1"/>
    <col min="1542" max="1542" width="21.85546875" style="311" customWidth="1"/>
    <col min="1543" max="1543" width="18.5703125" style="311" customWidth="1"/>
    <col min="1544" max="1792" width="9.140625" style="311"/>
    <col min="1793" max="1794" width="20.7109375" style="311" customWidth="1"/>
    <col min="1795" max="1795" width="7.7109375" style="311" customWidth="1"/>
    <col min="1796" max="1796" width="36" style="311" customWidth="1"/>
    <col min="1797" max="1797" width="22.5703125" style="311" customWidth="1"/>
    <col min="1798" max="1798" width="21.85546875" style="311" customWidth="1"/>
    <col min="1799" max="1799" width="18.5703125" style="311" customWidth="1"/>
    <col min="1800" max="2048" width="9.140625" style="311"/>
    <col min="2049" max="2050" width="20.7109375" style="311" customWidth="1"/>
    <col min="2051" max="2051" width="7.7109375" style="311" customWidth="1"/>
    <col min="2052" max="2052" width="36" style="311" customWidth="1"/>
    <col min="2053" max="2053" width="22.5703125" style="311" customWidth="1"/>
    <col min="2054" max="2054" width="21.85546875" style="311" customWidth="1"/>
    <col min="2055" max="2055" width="18.5703125" style="311" customWidth="1"/>
    <col min="2056" max="2304" width="9.140625" style="311"/>
    <col min="2305" max="2306" width="20.7109375" style="311" customWidth="1"/>
    <col min="2307" max="2307" width="7.7109375" style="311" customWidth="1"/>
    <col min="2308" max="2308" width="36" style="311" customWidth="1"/>
    <col min="2309" max="2309" width="22.5703125" style="311" customWidth="1"/>
    <col min="2310" max="2310" width="21.85546875" style="311" customWidth="1"/>
    <col min="2311" max="2311" width="18.5703125" style="311" customWidth="1"/>
    <col min="2312" max="2560" width="9.140625" style="311"/>
    <col min="2561" max="2562" width="20.7109375" style="311" customWidth="1"/>
    <col min="2563" max="2563" width="7.7109375" style="311" customWidth="1"/>
    <col min="2564" max="2564" width="36" style="311" customWidth="1"/>
    <col min="2565" max="2565" width="22.5703125" style="311" customWidth="1"/>
    <col min="2566" max="2566" width="21.85546875" style="311" customWidth="1"/>
    <col min="2567" max="2567" width="18.5703125" style="311" customWidth="1"/>
    <col min="2568" max="2816" width="9.140625" style="311"/>
    <col min="2817" max="2818" width="20.7109375" style="311" customWidth="1"/>
    <col min="2819" max="2819" width="7.7109375" style="311" customWidth="1"/>
    <col min="2820" max="2820" width="36" style="311" customWidth="1"/>
    <col min="2821" max="2821" width="22.5703125" style="311" customWidth="1"/>
    <col min="2822" max="2822" width="21.85546875" style="311" customWidth="1"/>
    <col min="2823" max="2823" width="18.5703125" style="311" customWidth="1"/>
    <col min="2824" max="3072" width="9.140625" style="311"/>
    <col min="3073" max="3074" width="20.7109375" style="311" customWidth="1"/>
    <col min="3075" max="3075" width="7.7109375" style="311" customWidth="1"/>
    <col min="3076" max="3076" width="36" style="311" customWidth="1"/>
    <col min="3077" max="3077" width="22.5703125" style="311" customWidth="1"/>
    <col min="3078" max="3078" width="21.85546875" style="311" customWidth="1"/>
    <col min="3079" max="3079" width="18.5703125" style="311" customWidth="1"/>
    <col min="3080" max="3328" width="9.140625" style="311"/>
    <col min="3329" max="3330" width="20.7109375" style="311" customWidth="1"/>
    <col min="3331" max="3331" width="7.7109375" style="311" customWidth="1"/>
    <col min="3332" max="3332" width="36" style="311" customWidth="1"/>
    <col min="3333" max="3333" width="22.5703125" style="311" customWidth="1"/>
    <col min="3334" max="3334" width="21.85546875" style="311" customWidth="1"/>
    <col min="3335" max="3335" width="18.5703125" style="311" customWidth="1"/>
    <col min="3336" max="3584" width="9.140625" style="311"/>
    <col min="3585" max="3586" width="20.7109375" style="311" customWidth="1"/>
    <col min="3587" max="3587" width="7.7109375" style="311" customWidth="1"/>
    <col min="3588" max="3588" width="36" style="311" customWidth="1"/>
    <col min="3589" max="3589" width="22.5703125" style="311" customWidth="1"/>
    <col min="3590" max="3590" width="21.85546875" style="311" customWidth="1"/>
    <col min="3591" max="3591" width="18.5703125" style="311" customWidth="1"/>
    <col min="3592" max="3840" width="9.140625" style="311"/>
    <col min="3841" max="3842" width="20.7109375" style="311" customWidth="1"/>
    <col min="3843" max="3843" width="7.7109375" style="311" customWidth="1"/>
    <col min="3844" max="3844" width="36" style="311" customWidth="1"/>
    <col min="3845" max="3845" width="22.5703125" style="311" customWidth="1"/>
    <col min="3846" max="3846" width="21.85546875" style="311" customWidth="1"/>
    <col min="3847" max="3847" width="18.5703125" style="311" customWidth="1"/>
    <col min="3848" max="4096" width="9.140625" style="311"/>
    <col min="4097" max="4098" width="20.7109375" style="311" customWidth="1"/>
    <col min="4099" max="4099" width="7.7109375" style="311" customWidth="1"/>
    <col min="4100" max="4100" width="36" style="311" customWidth="1"/>
    <col min="4101" max="4101" width="22.5703125" style="311" customWidth="1"/>
    <col min="4102" max="4102" width="21.85546875" style="311" customWidth="1"/>
    <col min="4103" max="4103" width="18.5703125" style="311" customWidth="1"/>
    <col min="4104" max="4352" width="9.140625" style="311"/>
    <col min="4353" max="4354" width="20.7109375" style="311" customWidth="1"/>
    <col min="4355" max="4355" width="7.7109375" style="311" customWidth="1"/>
    <col min="4356" max="4356" width="36" style="311" customWidth="1"/>
    <col min="4357" max="4357" width="22.5703125" style="311" customWidth="1"/>
    <col min="4358" max="4358" width="21.85546875" style="311" customWidth="1"/>
    <col min="4359" max="4359" width="18.5703125" style="311" customWidth="1"/>
    <col min="4360" max="4608" width="9.140625" style="311"/>
    <col min="4609" max="4610" width="20.7109375" style="311" customWidth="1"/>
    <col min="4611" max="4611" width="7.7109375" style="311" customWidth="1"/>
    <col min="4612" max="4612" width="36" style="311" customWidth="1"/>
    <col min="4613" max="4613" width="22.5703125" style="311" customWidth="1"/>
    <col min="4614" max="4614" width="21.85546875" style="311" customWidth="1"/>
    <col min="4615" max="4615" width="18.5703125" style="311" customWidth="1"/>
    <col min="4616" max="4864" width="9.140625" style="311"/>
    <col min="4865" max="4866" width="20.7109375" style="311" customWidth="1"/>
    <col min="4867" max="4867" width="7.7109375" style="311" customWidth="1"/>
    <col min="4868" max="4868" width="36" style="311" customWidth="1"/>
    <col min="4869" max="4869" width="22.5703125" style="311" customWidth="1"/>
    <col min="4870" max="4870" width="21.85546875" style="311" customWidth="1"/>
    <col min="4871" max="4871" width="18.5703125" style="311" customWidth="1"/>
    <col min="4872" max="5120" width="9.140625" style="311"/>
    <col min="5121" max="5122" width="20.7109375" style="311" customWidth="1"/>
    <col min="5123" max="5123" width="7.7109375" style="311" customWidth="1"/>
    <col min="5124" max="5124" width="36" style="311" customWidth="1"/>
    <col min="5125" max="5125" width="22.5703125" style="311" customWidth="1"/>
    <col min="5126" max="5126" width="21.85546875" style="311" customWidth="1"/>
    <col min="5127" max="5127" width="18.5703125" style="311" customWidth="1"/>
    <col min="5128" max="5376" width="9.140625" style="311"/>
    <col min="5377" max="5378" width="20.7109375" style="311" customWidth="1"/>
    <col min="5379" max="5379" width="7.7109375" style="311" customWidth="1"/>
    <col min="5380" max="5380" width="36" style="311" customWidth="1"/>
    <col min="5381" max="5381" width="22.5703125" style="311" customWidth="1"/>
    <col min="5382" max="5382" width="21.85546875" style="311" customWidth="1"/>
    <col min="5383" max="5383" width="18.5703125" style="311" customWidth="1"/>
    <col min="5384" max="5632" width="9.140625" style="311"/>
    <col min="5633" max="5634" width="20.7109375" style="311" customWidth="1"/>
    <col min="5635" max="5635" width="7.7109375" style="311" customWidth="1"/>
    <col min="5636" max="5636" width="36" style="311" customWidth="1"/>
    <col min="5637" max="5637" width="22.5703125" style="311" customWidth="1"/>
    <col min="5638" max="5638" width="21.85546875" style="311" customWidth="1"/>
    <col min="5639" max="5639" width="18.5703125" style="311" customWidth="1"/>
    <col min="5640" max="5888" width="9.140625" style="311"/>
    <col min="5889" max="5890" width="20.7109375" style="311" customWidth="1"/>
    <col min="5891" max="5891" width="7.7109375" style="311" customWidth="1"/>
    <col min="5892" max="5892" width="36" style="311" customWidth="1"/>
    <col min="5893" max="5893" width="22.5703125" style="311" customWidth="1"/>
    <col min="5894" max="5894" width="21.85546875" style="311" customWidth="1"/>
    <col min="5895" max="5895" width="18.5703125" style="311" customWidth="1"/>
    <col min="5896" max="6144" width="9.140625" style="311"/>
    <col min="6145" max="6146" width="20.7109375" style="311" customWidth="1"/>
    <col min="6147" max="6147" width="7.7109375" style="311" customWidth="1"/>
    <col min="6148" max="6148" width="36" style="311" customWidth="1"/>
    <col min="6149" max="6149" width="22.5703125" style="311" customWidth="1"/>
    <col min="6150" max="6150" width="21.85546875" style="311" customWidth="1"/>
    <col min="6151" max="6151" width="18.5703125" style="311" customWidth="1"/>
    <col min="6152" max="6400" width="9.140625" style="311"/>
    <col min="6401" max="6402" width="20.7109375" style="311" customWidth="1"/>
    <col min="6403" max="6403" width="7.7109375" style="311" customWidth="1"/>
    <col min="6404" max="6404" width="36" style="311" customWidth="1"/>
    <col min="6405" max="6405" width="22.5703125" style="311" customWidth="1"/>
    <col min="6406" max="6406" width="21.85546875" style="311" customWidth="1"/>
    <col min="6407" max="6407" width="18.5703125" style="311" customWidth="1"/>
    <col min="6408" max="6656" width="9.140625" style="311"/>
    <col min="6657" max="6658" width="20.7109375" style="311" customWidth="1"/>
    <col min="6659" max="6659" width="7.7109375" style="311" customWidth="1"/>
    <col min="6660" max="6660" width="36" style="311" customWidth="1"/>
    <col min="6661" max="6661" width="22.5703125" style="311" customWidth="1"/>
    <col min="6662" max="6662" width="21.85546875" style="311" customWidth="1"/>
    <col min="6663" max="6663" width="18.5703125" style="311" customWidth="1"/>
    <col min="6664" max="6912" width="9.140625" style="311"/>
    <col min="6913" max="6914" width="20.7109375" style="311" customWidth="1"/>
    <col min="6915" max="6915" width="7.7109375" style="311" customWidth="1"/>
    <col min="6916" max="6916" width="36" style="311" customWidth="1"/>
    <col min="6917" max="6917" width="22.5703125" style="311" customWidth="1"/>
    <col min="6918" max="6918" width="21.85546875" style="311" customWidth="1"/>
    <col min="6919" max="6919" width="18.5703125" style="311" customWidth="1"/>
    <col min="6920" max="7168" width="9.140625" style="311"/>
    <col min="7169" max="7170" width="20.7109375" style="311" customWidth="1"/>
    <col min="7171" max="7171" width="7.7109375" style="311" customWidth="1"/>
    <col min="7172" max="7172" width="36" style="311" customWidth="1"/>
    <col min="7173" max="7173" width="22.5703125" style="311" customWidth="1"/>
    <col min="7174" max="7174" width="21.85546875" style="311" customWidth="1"/>
    <col min="7175" max="7175" width="18.5703125" style="311" customWidth="1"/>
    <col min="7176" max="7424" width="9.140625" style="311"/>
    <col min="7425" max="7426" width="20.7109375" style="311" customWidth="1"/>
    <col min="7427" max="7427" width="7.7109375" style="311" customWidth="1"/>
    <col min="7428" max="7428" width="36" style="311" customWidth="1"/>
    <col min="7429" max="7429" width="22.5703125" style="311" customWidth="1"/>
    <col min="7430" max="7430" width="21.85546875" style="311" customWidth="1"/>
    <col min="7431" max="7431" width="18.5703125" style="311" customWidth="1"/>
    <col min="7432" max="7680" width="9.140625" style="311"/>
    <col min="7681" max="7682" width="20.7109375" style="311" customWidth="1"/>
    <col min="7683" max="7683" width="7.7109375" style="311" customWidth="1"/>
    <col min="7684" max="7684" width="36" style="311" customWidth="1"/>
    <col min="7685" max="7685" width="22.5703125" style="311" customWidth="1"/>
    <col min="7686" max="7686" width="21.85546875" style="311" customWidth="1"/>
    <col min="7687" max="7687" width="18.5703125" style="311" customWidth="1"/>
    <col min="7688" max="7936" width="9.140625" style="311"/>
    <col min="7937" max="7938" width="20.7109375" style="311" customWidth="1"/>
    <col min="7939" max="7939" width="7.7109375" style="311" customWidth="1"/>
    <col min="7940" max="7940" width="36" style="311" customWidth="1"/>
    <col min="7941" max="7941" width="22.5703125" style="311" customWidth="1"/>
    <col min="7942" max="7942" width="21.85546875" style="311" customWidth="1"/>
    <col min="7943" max="7943" width="18.5703125" style="311" customWidth="1"/>
    <col min="7944" max="8192" width="9.140625" style="311"/>
    <col min="8193" max="8194" width="20.7109375" style="311" customWidth="1"/>
    <col min="8195" max="8195" width="7.7109375" style="311" customWidth="1"/>
    <col min="8196" max="8196" width="36" style="311" customWidth="1"/>
    <col min="8197" max="8197" width="22.5703125" style="311" customWidth="1"/>
    <col min="8198" max="8198" width="21.85546875" style="311" customWidth="1"/>
    <col min="8199" max="8199" width="18.5703125" style="311" customWidth="1"/>
    <col min="8200" max="8448" width="9.140625" style="311"/>
    <col min="8449" max="8450" width="20.7109375" style="311" customWidth="1"/>
    <col min="8451" max="8451" width="7.7109375" style="311" customWidth="1"/>
    <col min="8452" max="8452" width="36" style="311" customWidth="1"/>
    <col min="8453" max="8453" width="22.5703125" style="311" customWidth="1"/>
    <col min="8454" max="8454" width="21.85546875" style="311" customWidth="1"/>
    <col min="8455" max="8455" width="18.5703125" style="311" customWidth="1"/>
    <col min="8456" max="8704" width="9.140625" style="311"/>
    <col min="8705" max="8706" width="20.7109375" style="311" customWidth="1"/>
    <col min="8707" max="8707" width="7.7109375" style="311" customWidth="1"/>
    <col min="8708" max="8708" width="36" style="311" customWidth="1"/>
    <col min="8709" max="8709" width="22.5703125" style="311" customWidth="1"/>
    <col min="8710" max="8710" width="21.85546875" style="311" customWidth="1"/>
    <col min="8711" max="8711" width="18.5703125" style="311" customWidth="1"/>
    <col min="8712" max="8960" width="9.140625" style="311"/>
    <col min="8961" max="8962" width="20.7109375" style="311" customWidth="1"/>
    <col min="8963" max="8963" width="7.7109375" style="311" customWidth="1"/>
    <col min="8964" max="8964" width="36" style="311" customWidth="1"/>
    <col min="8965" max="8965" width="22.5703125" style="311" customWidth="1"/>
    <col min="8966" max="8966" width="21.85546875" style="311" customWidth="1"/>
    <col min="8967" max="8967" width="18.5703125" style="311" customWidth="1"/>
    <col min="8968" max="9216" width="9.140625" style="311"/>
    <col min="9217" max="9218" width="20.7109375" style="311" customWidth="1"/>
    <col min="9219" max="9219" width="7.7109375" style="311" customWidth="1"/>
    <col min="9220" max="9220" width="36" style="311" customWidth="1"/>
    <col min="9221" max="9221" width="22.5703125" style="311" customWidth="1"/>
    <col min="9222" max="9222" width="21.85546875" style="311" customWidth="1"/>
    <col min="9223" max="9223" width="18.5703125" style="311" customWidth="1"/>
    <col min="9224" max="9472" width="9.140625" style="311"/>
    <col min="9473" max="9474" width="20.7109375" style="311" customWidth="1"/>
    <col min="9475" max="9475" width="7.7109375" style="311" customWidth="1"/>
    <col min="9476" max="9476" width="36" style="311" customWidth="1"/>
    <col min="9477" max="9477" width="22.5703125" style="311" customWidth="1"/>
    <col min="9478" max="9478" width="21.85546875" style="311" customWidth="1"/>
    <col min="9479" max="9479" width="18.5703125" style="311" customWidth="1"/>
    <col min="9480" max="9728" width="9.140625" style="311"/>
    <col min="9729" max="9730" width="20.7109375" style="311" customWidth="1"/>
    <col min="9731" max="9731" width="7.7109375" style="311" customWidth="1"/>
    <col min="9732" max="9732" width="36" style="311" customWidth="1"/>
    <col min="9733" max="9733" width="22.5703125" style="311" customWidth="1"/>
    <col min="9734" max="9734" width="21.85546875" style="311" customWidth="1"/>
    <col min="9735" max="9735" width="18.5703125" style="311" customWidth="1"/>
    <col min="9736" max="9984" width="9.140625" style="311"/>
    <col min="9985" max="9986" width="20.7109375" style="311" customWidth="1"/>
    <col min="9987" max="9987" width="7.7109375" style="311" customWidth="1"/>
    <col min="9988" max="9988" width="36" style="311" customWidth="1"/>
    <col min="9989" max="9989" width="22.5703125" style="311" customWidth="1"/>
    <col min="9990" max="9990" width="21.85546875" style="311" customWidth="1"/>
    <col min="9991" max="9991" width="18.5703125" style="311" customWidth="1"/>
    <col min="9992" max="10240" width="9.140625" style="311"/>
    <col min="10241" max="10242" width="20.7109375" style="311" customWidth="1"/>
    <col min="10243" max="10243" width="7.7109375" style="311" customWidth="1"/>
    <col min="10244" max="10244" width="36" style="311" customWidth="1"/>
    <col min="10245" max="10245" width="22.5703125" style="311" customWidth="1"/>
    <col min="10246" max="10246" width="21.85546875" style="311" customWidth="1"/>
    <col min="10247" max="10247" width="18.5703125" style="311" customWidth="1"/>
    <col min="10248" max="10496" width="9.140625" style="311"/>
    <col min="10497" max="10498" width="20.7109375" style="311" customWidth="1"/>
    <col min="10499" max="10499" width="7.7109375" style="311" customWidth="1"/>
    <col min="10500" max="10500" width="36" style="311" customWidth="1"/>
    <col min="10501" max="10501" width="22.5703125" style="311" customWidth="1"/>
    <col min="10502" max="10502" width="21.85546875" style="311" customWidth="1"/>
    <col min="10503" max="10503" width="18.5703125" style="311" customWidth="1"/>
    <col min="10504" max="10752" width="9.140625" style="311"/>
    <col min="10753" max="10754" width="20.7109375" style="311" customWidth="1"/>
    <col min="10755" max="10755" width="7.7109375" style="311" customWidth="1"/>
    <col min="10756" max="10756" width="36" style="311" customWidth="1"/>
    <col min="10757" max="10757" width="22.5703125" style="311" customWidth="1"/>
    <col min="10758" max="10758" width="21.85546875" style="311" customWidth="1"/>
    <col min="10759" max="10759" width="18.5703125" style="311" customWidth="1"/>
    <col min="10760" max="11008" width="9.140625" style="311"/>
    <col min="11009" max="11010" width="20.7109375" style="311" customWidth="1"/>
    <col min="11011" max="11011" width="7.7109375" style="311" customWidth="1"/>
    <col min="11012" max="11012" width="36" style="311" customWidth="1"/>
    <col min="11013" max="11013" width="22.5703125" style="311" customWidth="1"/>
    <col min="11014" max="11014" width="21.85546875" style="311" customWidth="1"/>
    <col min="11015" max="11015" width="18.5703125" style="311" customWidth="1"/>
    <col min="11016" max="11264" width="9.140625" style="311"/>
    <col min="11265" max="11266" width="20.7109375" style="311" customWidth="1"/>
    <col min="11267" max="11267" width="7.7109375" style="311" customWidth="1"/>
    <col min="11268" max="11268" width="36" style="311" customWidth="1"/>
    <col min="11269" max="11269" width="22.5703125" style="311" customWidth="1"/>
    <col min="11270" max="11270" width="21.85546875" style="311" customWidth="1"/>
    <col min="11271" max="11271" width="18.5703125" style="311" customWidth="1"/>
    <col min="11272" max="11520" width="9.140625" style="311"/>
    <col min="11521" max="11522" width="20.7109375" style="311" customWidth="1"/>
    <col min="11523" max="11523" width="7.7109375" style="311" customWidth="1"/>
    <col min="11524" max="11524" width="36" style="311" customWidth="1"/>
    <col min="11525" max="11525" width="22.5703125" style="311" customWidth="1"/>
    <col min="11526" max="11526" width="21.85546875" style="311" customWidth="1"/>
    <col min="11527" max="11527" width="18.5703125" style="311" customWidth="1"/>
    <col min="11528" max="11776" width="9.140625" style="311"/>
    <col min="11777" max="11778" width="20.7109375" style="311" customWidth="1"/>
    <col min="11779" max="11779" width="7.7109375" style="311" customWidth="1"/>
    <col min="11780" max="11780" width="36" style="311" customWidth="1"/>
    <col min="11781" max="11781" width="22.5703125" style="311" customWidth="1"/>
    <col min="11782" max="11782" width="21.85546875" style="311" customWidth="1"/>
    <col min="11783" max="11783" width="18.5703125" style="311" customWidth="1"/>
    <col min="11784" max="12032" width="9.140625" style="311"/>
    <col min="12033" max="12034" width="20.7109375" style="311" customWidth="1"/>
    <col min="12035" max="12035" width="7.7109375" style="311" customWidth="1"/>
    <col min="12036" max="12036" width="36" style="311" customWidth="1"/>
    <col min="12037" max="12037" width="22.5703125" style="311" customWidth="1"/>
    <col min="12038" max="12038" width="21.85546875" style="311" customWidth="1"/>
    <col min="12039" max="12039" width="18.5703125" style="311" customWidth="1"/>
    <col min="12040" max="12288" width="9.140625" style="311"/>
    <col min="12289" max="12290" width="20.7109375" style="311" customWidth="1"/>
    <col min="12291" max="12291" width="7.7109375" style="311" customWidth="1"/>
    <col min="12292" max="12292" width="36" style="311" customWidth="1"/>
    <col min="12293" max="12293" width="22.5703125" style="311" customWidth="1"/>
    <col min="12294" max="12294" width="21.85546875" style="311" customWidth="1"/>
    <col min="12295" max="12295" width="18.5703125" style="311" customWidth="1"/>
    <col min="12296" max="12544" width="9.140625" style="311"/>
    <col min="12545" max="12546" width="20.7109375" style="311" customWidth="1"/>
    <col min="12547" max="12547" width="7.7109375" style="311" customWidth="1"/>
    <col min="12548" max="12548" width="36" style="311" customWidth="1"/>
    <col min="12549" max="12549" width="22.5703125" style="311" customWidth="1"/>
    <col min="12550" max="12550" width="21.85546875" style="311" customWidth="1"/>
    <col min="12551" max="12551" width="18.5703125" style="311" customWidth="1"/>
    <col min="12552" max="12800" width="9.140625" style="311"/>
    <col min="12801" max="12802" width="20.7109375" style="311" customWidth="1"/>
    <col min="12803" max="12803" width="7.7109375" style="311" customWidth="1"/>
    <col min="12804" max="12804" width="36" style="311" customWidth="1"/>
    <col min="12805" max="12805" width="22.5703125" style="311" customWidth="1"/>
    <col min="12806" max="12806" width="21.85546875" style="311" customWidth="1"/>
    <col min="12807" max="12807" width="18.5703125" style="311" customWidth="1"/>
    <col min="12808" max="13056" width="9.140625" style="311"/>
    <col min="13057" max="13058" width="20.7109375" style="311" customWidth="1"/>
    <col min="13059" max="13059" width="7.7109375" style="311" customWidth="1"/>
    <col min="13060" max="13060" width="36" style="311" customWidth="1"/>
    <col min="13061" max="13061" width="22.5703125" style="311" customWidth="1"/>
    <col min="13062" max="13062" width="21.85546875" style="311" customWidth="1"/>
    <col min="13063" max="13063" width="18.5703125" style="311" customWidth="1"/>
    <col min="13064" max="13312" width="9.140625" style="311"/>
    <col min="13313" max="13314" width="20.7109375" style="311" customWidth="1"/>
    <col min="13315" max="13315" width="7.7109375" style="311" customWidth="1"/>
    <col min="13316" max="13316" width="36" style="311" customWidth="1"/>
    <col min="13317" max="13317" width="22.5703125" style="311" customWidth="1"/>
    <col min="13318" max="13318" width="21.85546875" style="311" customWidth="1"/>
    <col min="13319" max="13319" width="18.5703125" style="311" customWidth="1"/>
    <col min="13320" max="13568" width="9.140625" style="311"/>
    <col min="13569" max="13570" width="20.7109375" style="311" customWidth="1"/>
    <col min="13571" max="13571" width="7.7109375" style="311" customWidth="1"/>
    <col min="13572" max="13572" width="36" style="311" customWidth="1"/>
    <col min="13573" max="13573" width="22.5703125" style="311" customWidth="1"/>
    <col min="13574" max="13574" width="21.85546875" style="311" customWidth="1"/>
    <col min="13575" max="13575" width="18.5703125" style="311" customWidth="1"/>
    <col min="13576" max="13824" width="9.140625" style="311"/>
    <col min="13825" max="13826" width="20.7109375" style="311" customWidth="1"/>
    <col min="13827" max="13827" width="7.7109375" style="311" customWidth="1"/>
    <col min="13828" max="13828" width="36" style="311" customWidth="1"/>
    <col min="13829" max="13829" width="22.5703125" style="311" customWidth="1"/>
    <col min="13830" max="13830" width="21.85546875" style="311" customWidth="1"/>
    <col min="13831" max="13831" width="18.5703125" style="311" customWidth="1"/>
    <col min="13832" max="14080" width="9.140625" style="311"/>
    <col min="14081" max="14082" width="20.7109375" style="311" customWidth="1"/>
    <col min="14083" max="14083" width="7.7109375" style="311" customWidth="1"/>
    <col min="14084" max="14084" width="36" style="311" customWidth="1"/>
    <col min="14085" max="14085" width="22.5703125" style="311" customWidth="1"/>
    <col min="14086" max="14086" width="21.85546875" style="311" customWidth="1"/>
    <col min="14087" max="14087" width="18.5703125" style="311" customWidth="1"/>
    <col min="14088" max="14336" width="9.140625" style="311"/>
    <col min="14337" max="14338" width="20.7109375" style="311" customWidth="1"/>
    <col min="14339" max="14339" width="7.7109375" style="311" customWidth="1"/>
    <col min="14340" max="14340" width="36" style="311" customWidth="1"/>
    <col min="14341" max="14341" width="22.5703125" style="311" customWidth="1"/>
    <col min="14342" max="14342" width="21.85546875" style="311" customWidth="1"/>
    <col min="14343" max="14343" width="18.5703125" style="311" customWidth="1"/>
    <col min="14344" max="14592" width="9.140625" style="311"/>
    <col min="14593" max="14594" width="20.7109375" style="311" customWidth="1"/>
    <col min="14595" max="14595" width="7.7109375" style="311" customWidth="1"/>
    <col min="14596" max="14596" width="36" style="311" customWidth="1"/>
    <col min="14597" max="14597" width="22.5703125" style="311" customWidth="1"/>
    <col min="14598" max="14598" width="21.85546875" style="311" customWidth="1"/>
    <col min="14599" max="14599" width="18.5703125" style="311" customWidth="1"/>
    <col min="14600" max="14848" width="9.140625" style="311"/>
    <col min="14849" max="14850" width="20.7109375" style="311" customWidth="1"/>
    <col min="14851" max="14851" width="7.7109375" style="311" customWidth="1"/>
    <col min="14852" max="14852" width="36" style="311" customWidth="1"/>
    <col min="14853" max="14853" width="22.5703125" style="311" customWidth="1"/>
    <col min="14854" max="14854" width="21.85546875" style="311" customWidth="1"/>
    <col min="14855" max="14855" width="18.5703125" style="311" customWidth="1"/>
    <col min="14856" max="15104" width="9.140625" style="311"/>
    <col min="15105" max="15106" width="20.7109375" style="311" customWidth="1"/>
    <col min="15107" max="15107" width="7.7109375" style="311" customWidth="1"/>
    <col min="15108" max="15108" width="36" style="311" customWidth="1"/>
    <col min="15109" max="15109" width="22.5703125" style="311" customWidth="1"/>
    <col min="15110" max="15110" width="21.85546875" style="311" customWidth="1"/>
    <col min="15111" max="15111" width="18.5703125" style="311" customWidth="1"/>
    <col min="15112" max="15360" width="9.140625" style="311"/>
    <col min="15361" max="15362" width="20.7109375" style="311" customWidth="1"/>
    <col min="15363" max="15363" width="7.7109375" style="311" customWidth="1"/>
    <col min="15364" max="15364" width="36" style="311" customWidth="1"/>
    <col min="15365" max="15365" width="22.5703125" style="311" customWidth="1"/>
    <col min="15366" max="15366" width="21.85546875" style="311" customWidth="1"/>
    <col min="15367" max="15367" width="18.5703125" style="311" customWidth="1"/>
    <col min="15368" max="15616" width="9.140625" style="311"/>
    <col min="15617" max="15618" width="20.7109375" style="311" customWidth="1"/>
    <col min="15619" max="15619" width="7.7109375" style="311" customWidth="1"/>
    <col min="15620" max="15620" width="36" style="311" customWidth="1"/>
    <col min="15621" max="15621" width="22.5703125" style="311" customWidth="1"/>
    <col min="15622" max="15622" width="21.85546875" style="311" customWidth="1"/>
    <col min="15623" max="15623" width="18.5703125" style="311" customWidth="1"/>
    <col min="15624" max="15872" width="9.140625" style="311"/>
    <col min="15873" max="15874" width="20.7109375" style="311" customWidth="1"/>
    <col min="15875" max="15875" width="7.7109375" style="311" customWidth="1"/>
    <col min="15876" max="15876" width="36" style="311" customWidth="1"/>
    <col min="15877" max="15877" width="22.5703125" style="311" customWidth="1"/>
    <col min="15878" max="15878" width="21.85546875" style="311" customWidth="1"/>
    <col min="15879" max="15879" width="18.5703125" style="311" customWidth="1"/>
    <col min="15880" max="16128" width="9.140625" style="311"/>
    <col min="16129" max="16130" width="20.7109375" style="311" customWidth="1"/>
    <col min="16131" max="16131" width="7.7109375" style="311" customWidth="1"/>
    <col min="16132" max="16132" width="36" style="311" customWidth="1"/>
    <col min="16133" max="16133" width="22.5703125" style="311" customWidth="1"/>
    <col min="16134" max="16134" width="21.85546875" style="311" customWidth="1"/>
    <col min="16135" max="16135" width="18.5703125" style="311" customWidth="1"/>
    <col min="16136" max="16384" width="9.140625" style="311"/>
  </cols>
  <sheetData>
    <row r="1" spans="1:10" ht="12.75" customHeight="1" x14ac:dyDescent="0.2">
      <c r="A1" s="308" t="s">
        <v>282</v>
      </c>
      <c r="B1" s="309"/>
      <c r="C1" s="309"/>
      <c r="D1" s="309"/>
      <c r="E1" s="310"/>
      <c r="F1" s="309"/>
      <c r="G1" s="310"/>
      <c r="H1" s="310"/>
      <c r="I1" s="309"/>
      <c r="J1" s="309"/>
    </row>
    <row r="2" spans="1:10" ht="12.75" customHeight="1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</row>
    <row r="3" spans="1:10" ht="21" x14ac:dyDescent="0.2">
      <c r="A3" s="313" t="s">
        <v>136</v>
      </c>
      <c r="B3" s="313" t="s">
        <v>137</v>
      </c>
      <c r="C3" s="313" t="s">
        <v>117</v>
      </c>
      <c r="D3" s="313" t="s">
        <v>138</v>
      </c>
      <c r="E3" s="313" t="s">
        <v>139</v>
      </c>
      <c r="F3" s="313" t="s">
        <v>140</v>
      </c>
      <c r="G3" s="313" t="s">
        <v>141</v>
      </c>
    </row>
    <row r="4" spans="1:10" x14ac:dyDescent="0.2">
      <c r="A4" s="314" t="s">
        <v>142</v>
      </c>
      <c r="B4" s="314" t="s">
        <v>129</v>
      </c>
      <c r="C4" s="314" t="s">
        <v>129</v>
      </c>
      <c r="D4" s="315" t="s">
        <v>129</v>
      </c>
      <c r="E4" s="316">
        <v>39560</v>
      </c>
      <c r="F4" s="316"/>
      <c r="G4" s="316">
        <v>-16555</v>
      </c>
    </row>
    <row r="5" spans="1:10" x14ac:dyDescent="0.2">
      <c r="A5" s="317" t="s">
        <v>142</v>
      </c>
      <c r="B5" s="317" t="s">
        <v>143</v>
      </c>
      <c r="C5" s="317" t="s">
        <v>144</v>
      </c>
      <c r="D5" s="318" t="s">
        <v>159</v>
      </c>
      <c r="E5" s="319">
        <v>3300</v>
      </c>
      <c r="F5" s="319"/>
      <c r="G5" s="319">
        <v>-3300</v>
      </c>
    </row>
    <row r="6" spans="1:10" x14ac:dyDescent="0.2">
      <c r="A6" s="317" t="s">
        <v>142</v>
      </c>
      <c r="B6" s="317" t="s">
        <v>143</v>
      </c>
      <c r="C6" s="317" t="s">
        <v>145</v>
      </c>
      <c r="D6" s="318" t="s">
        <v>159</v>
      </c>
      <c r="E6" s="319">
        <v>755</v>
      </c>
      <c r="F6" s="319"/>
      <c r="G6" s="319">
        <v>-755</v>
      </c>
    </row>
    <row r="7" spans="1:10" x14ac:dyDescent="0.2">
      <c r="A7" s="317" t="s">
        <v>142</v>
      </c>
      <c r="B7" s="317" t="s">
        <v>143</v>
      </c>
      <c r="C7" s="317" t="s">
        <v>146</v>
      </c>
      <c r="D7" s="318" t="s">
        <v>159</v>
      </c>
      <c r="E7" s="319">
        <v>35505</v>
      </c>
      <c r="F7" s="319"/>
      <c r="G7" s="319">
        <v>-12500</v>
      </c>
    </row>
    <row r="8" spans="1:10" x14ac:dyDescent="0.2">
      <c r="A8" s="314" t="s">
        <v>147</v>
      </c>
      <c r="B8" s="314" t="s">
        <v>129</v>
      </c>
      <c r="C8" s="314" t="s">
        <v>129</v>
      </c>
      <c r="D8" s="315" t="s">
        <v>129</v>
      </c>
      <c r="E8" s="316">
        <v>73555</v>
      </c>
      <c r="F8" s="316"/>
      <c r="G8" s="316">
        <v>-48385</v>
      </c>
    </row>
    <row r="9" spans="1:10" x14ac:dyDescent="0.2">
      <c r="A9" s="317" t="s">
        <v>147</v>
      </c>
      <c r="B9" s="317" t="s">
        <v>143</v>
      </c>
      <c r="C9" s="317" t="s">
        <v>144</v>
      </c>
      <c r="D9" s="318" t="s">
        <v>161</v>
      </c>
      <c r="E9" s="319">
        <v>2100</v>
      </c>
      <c r="F9" s="319"/>
      <c r="G9" s="319">
        <v>-2100</v>
      </c>
    </row>
    <row r="10" spans="1:10" x14ac:dyDescent="0.2">
      <c r="A10" s="317" t="s">
        <v>147</v>
      </c>
      <c r="B10" s="317" t="s">
        <v>143</v>
      </c>
      <c r="C10" s="317" t="s">
        <v>144</v>
      </c>
      <c r="D10" s="318" t="s">
        <v>162</v>
      </c>
      <c r="E10" s="319">
        <v>3900</v>
      </c>
      <c r="F10" s="319"/>
      <c r="G10" s="319">
        <v>-3900</v>
      </c>
    </row>
    <row r="11" spans="1:10" x14ac:dyDescent="0.2">
      <c r="A11" s="317" t="s">
        <v>147</v>
      </c>
      <c r="B11" s="317" t="s">
        <v>143</v>
      </c>
      <c r="C11" s="317" t="s">
        <v>145</v>
      </c>
      <c r="D11" s="318" t="s">
        <v>162</v>
      </c>
      <c r="E11" s="319">
        <v>755</v>
      </c>
      <c r="F11" s="319"/>
      <c r="G11" s="319">
        <v>-755</v>
      </c>
    </row>
    <row r="12" spans="1:10" x14ac:dyDescent="0.2">
      <c r="A12" s="317" t="s">
        <v>147</v>
      </c>
      <c r="B12" s="317" t="s">
        <v>143</v>
      </c>
      <c r="C12" s="317" t="s">
        <v>146</v>
      </c>
      <c r="D12" s="318" t="s">
        <v>161</v>
      </c>
      <c r="E12" s="319">
        <v>37460</v>
      </c>
      <c r="F12" s="319"/>
      <c r="G12" s="319">
        <v>-12290</v>
      </c>
    </row>
    <row r="13" spans="1:10" x14ac:dyDescent="0.2">
      <c r="A13" s="317" t="s">
        <v>147</v>
      </c>
      <c r="B13" s="317" t="s">
        <v>143</v>
      </c>
      <c r="C13" s="317" t="s">
        <v>146</v>
      </c>
      <c r="D13" s="318" t="s">
        <v>162</v>
      </c>
      <c r="E13" s="319">
        <v>29340</v>
      </c>
      <c r="F13" s="319"/>
      <c r="G13" s="319">
        <v>-29340</v>
      </c>
    </row>
    <row r="14" spans="1:10" x14ac:dyDescent="0.2">
      <c r="A14" s="314" t="s">
        <v>148</v>
      </c>
      <c r="B14" s="314" t="s">
        <v>129</v>
      </c>
      <c r="C14" s="314" t="s">
        <v>129</v>
      </c>
      <c r="D14" s="315" t="s">
        <v>129</v>
      </c>
      <c r="E14" s="316">
        <v>39560</v>
      </c>
      <c r="F14" s="316"/>
      <c r="G14" s="316">
        <v>-31656</v>
      </c>
    </row>
    <row r="15" spans="1:10" x14ac:dyDescent="0.2">
      <c r="A15" s="317" t="s">
        <v>148</v>
      </c>
      <c r="B15" s="317" t="s">
        <v>143</v>
      </c>
      <c r="C15" s="317" t="s">
        <v>144</v>
      </c>
      <c r="D15" s="318" t="s">
        <v>160</v>
      </c>
      <c r="E15" s="319">
        <v>1800</v>
      </c>
      <c r="F15" s="319"/>
      <c r="G15" s="319">
        <v>-1800</v>
      </c>
    </row>
    <row r="16" spans="1:10" x14ac:dyDescent="0.2">
      <c r="A16" s="317" t="s">
        <v>148</v>
      </c>
      <c r="B16" s="317" t="s">
        <v>143</v>
      </c>
      <c r="C16" s="317" t="s">
        <v>145</v>
      </c>
      <c r="D16" s="318" t="s">
        <v>160</v>
      </c>
      <c r="E16" s="319">
        <v>6320</v>
      </c>
      <c r="F16" s="319"/>
      <c r="G16" s="319"/>
    </row>
    <row r="17" spans="1:7" x14ac:dyDescent="0.2">
      <c r="A17" s="317" t="s">
        <v>148</v>
      </c>
      <c r="B17" s="317" t="s">
        <v>143</v>
      </c>
      <c r="C17" s="317" t="s">
        <v>146</v>
      </c>
      <c r="D17" s="318" t="s">
        <v>160</v>
      </c>
      <c r="E17" s="319">
        <v>31440</v>
      </c>
      <c r="F17" s="319"/>
      <c r="G17" s="319">
        <v>-29856</v>
      </c>
    </row>
    <row r="18" spans="1:7" x14ac:dyDescent="0.2">
      <c r="A18" s="314" t="s">
        <v>149</v>
      </c>
      <c r="B18" s="314" t="s">
        <v>129</v>
      </c>
      <c r="C18" s="314" t="s">
        <v>129</v>
      </c>
      <c r="D18" s="315" t="s">
        <v>129</v>
      </c>
      <c r="E18" s="316">
        <v>1433200</v>
      </c>
      <c r="F18" s="316">
        <v>311186.51</v>
      </c>
      <c r="G18" s="316">
        <v>-902885.33</v>
      </c>
    </row>
    <row r="19" spans="1:7" x14ac:dyDescent="0.2">
      <c r="A19" s="317" t="s">
        <v>149</v>
      </c>
      <c r="B19" s="317" t="s">
        <v>143</v>
      </c>
      <c r="C19" s="317" t="s">
        <v>144</v>
      </c>
      <c r="D19" s="318" t="s">
        <v>163</v>
      </c>
      <c r="E19" s="319">
        <v>35400</v>
      </c>
      <c r="F19" s="319"/>
      <c r="G19" s="319">
        <v>-18667.22</v>
      </c>
    </row>
    <row r="20" spans="1:7" x14ac:dyDescent="0.2">
      <c r="A20" s="317" t="s">
        <v>149</v>
      </c>
      <c r="B20" s="317" t="s">
        <v>143</v>
      </c>
      <c r="C20" s="317" t="s">
        <v>144</v>
      </c>
      <c r="D20" s="318" t="s">
        <v>162</v>
      </c>
      <c r="E20" s="319">
        <v>4800</v>
      </c>
      <c r="F20" s="319"/>
      <c r="G20" s="319">
        <v>-4800</v>
      </c>
    </row>
    <row r="21" spans="1:7" x14ac:dyDescent="0.2">
      <c r="A21" s="317" t="s">
        <v>149</v>
      </c>
      <c r="B21" s="317" t="s">
        <v>143</v>
      </c>
      <c r="C21" s="317" t="s">
        <v>145</v>
      </c>
      <c r="D21" s="318" t="s">
        <v>163</v>
      </c>
      <c r="E21" s="319">
        <v>439400</v>
      </c>
      <c r="F21" s="319"/>
      <c r="G21" s="319">
        <v>-226696.6</v>
      </c>
    </row>
    <row r="22" spans="1:7" x14ac:dyDescent="0.2">
      <c r="A22" s="317" t="s">
        <v>149</v>
      </c>
      <c r="B22" s="317" t="s">
        <v>143</v>
      </c>
      <c r="C22" s="317" t="s">
        <v>145</v>
      </c>
      <c r="D22" s="318" t="s">
        <v>162</v>
      </c>
      <c r="E22" s="319">
        <v>383400</v>
      </c>
      <c r="F22" s="319"/>
      <c r="G22" s="319">
        <v>-341535</v>
      </c>
    </row>
    <row r="23" spans="1:7" x14ac:dyDescent="0.2">
      <c r="A23" s="317" t="s">
        <v>149</v>
      </c>
      <c r="B23" s="317" t="s">
        <v>143</v>
      </c>
      <c r="C23" s="317" t="s">
        <v>146</v>
      </c>
      <c r="D23" s="318" t="s">
        <v>163</v>
      </c>
      <c r="E23" s="319">
        <v>405000</v>
      </c>
      <c r="F23" s="319">
        <v>147000</v>
      </c>
      <c r="G23" s="319">
        <v>-147000</v>
      </c>
    </row>
    <row r="24" spans="1:7" x14ac:dyDescent="0.2">
      <c r="A24" s="317" t="s">
        <v>149</v>
      </c>
      <c r="B24" s="317" t="s">
        <v>143</v>
      </c>
      <c r="C24" s="317" t="s">
        <v>146</v>
      </c>
      <c r="D24" s="318" t="s">
        <v>164</v>
      </c>
      <c r="E24" s="319">
        <v>74900</v>
      </c>
      <c r="F24" s="319">
        <v>73894.67</v>
      </c>
      <c r="G24" s="319">
        <v>-73894.67</v>
      </c>
    </row>
    <row r="25" spans="1:7" x14ac:dyDescent="0.2">
      <c r="A25" s="317" t="s">
        <v>149</v>
      </c>
      <c r="B25" s="317" t="s">
        <v>143</v>
      </c>
      <c r="C25" s="317" t="s">
        <v>146</v>
      </c>
      <c r="D25" s="318" t="s">
        <v>165</v>
      </c>
      <c r="E25" s="319">
        <v>90300</v>
      </c>
      <c r="F25" s="319">
        <v>90291.839999999997</v>
      </c>
      <c r="G25" s="319">
        <v>-90291.839999999997</v>
      </c>
    </row>
    <row r="26" spans="1:7" x14ac:dyDescent="0.2">
      <c r="A26" s="314" t="s">
        <v>150</v>
      </c>
      <c r="B26" s="314" t="s">
        <v>129</v>
      </c>
      <c r="C26" s="314" t="s">
        <v>129</v>
      </c>
      <c r="D26" s="315" t="s">
        <v>129</v>
      </c>
      <c r="E26" s="316">
        <v>150000</v>
      </c>
      <c r="F26" s="316">
        <v>130000</v>
      </c>
      <c r="G26" s="316">
        <v>-30000</v>
      </c>
    </row>
    <row r="27" spans="1:7" x14ac:dyDescent="0.2">
      <c r="A27" s="317" t="s">
        <v>150</v>
      </c>
      <c r="B27" s="317" t="s">
        <v>143</v>
      </c>
      <c r="C27" s="317" t="s">
        <v>151</v>
      </c>
      <c r="D27" s="318" t="s">
        <v>167</v>
      </c>
      <c r="E27" s="319">
        <v>30000</v>
      </c>
      <c r="F27" s="319">
        <v>30000</v>
      </c>
      <c r="G27" s="319">
        <v>-30000</v>
      </c>
    </row>
    <row r="28" spans="1:7" x14ac:dyDescent="0.2">
      <c r="A28" s="317" t="s">
        <v>150</v>
      </c>
      <c r="B28" s="317" t="s">
        <v>143</v>
      </c>
      <c r="C28" s="317" t="s">
        <v>151</v>
      </c>
      <c r="D28" s="318" t="s">
        <v>168</v>
      </c>
      <c r="E28" s="319">
        <v>70000</v>
      </c>
      <c r="F28" s="319">
        <v>70000</v>
      </c>
      <c r="G28" s="319"/>
    </row>
    <row r="29" spans="1:7" x14ac:dyDescent="0.2">
      <c r="A29" s="317" t="s">
        <v>150</v>
      </c>
      <c r="B29" s="317" t="s">
        <v>143</v>
      </c>
      <c r="C29" s="317" t="s">
        <v>180</v>
      </c>
      <c r="D29" s="318" t="s">
        <v>169</v>
      </c>
      <c r="E29" s="319">
        <v>50000</v>
      </c>
      <c r="F29" s="319">
        <v>30000</v>
      </c>
      <c r="G29" s="319"/>
    </row>
    <row r="30" spans="1:7" x14ac:dyDescent="0.2">
      <c r="A30" s="314" t="s">
        <v>152</v>
      </c>
      <c r="B30" s="314" t="s">
        <v>129</v>
      </c>
      <c r="C30" s="314" t="s">
        <v>129</v>
      </c>
      <c r="D30" s="315" t="s">
        <v>129</v>
      </c>
      <c r="E30" s="316">
        <v>707400</v>
      </c>
      <c r="F30" s="316">
        <v>162980</v>
      </c>
      <c r="G30" s="316">
        <v>-162980</v>
      </c>
    </row>
    <row r="31" spans="1:7" x14ac:dyDescent="0.2">
      <c r="A31" s="317" t="s">
        <v>152</v>
      </c>
      <c r="B31" s="317" t="s">
        <v>143</v>
      </c>
      <c r="C31" s="317" t="s">
        <v>151</v>
      </c>
      <c r="D31" s="318" t="s">
        <v>160</v>
      </c>
      <c r="E31" s="319">
        <v>707400</v>
      </c>
      <c r="F31" s="319">
        <v>162980</v>
      </c>
      <c r="G31" s="319">
        <v>-162980</v>
      </c>
    </row>
    <row r="32" spans="1:7" x14ac:dyDescent="0.2">
      <c r="A32" s="314" t="s">
        <v>153</v>
      </c>
      <c r="B32" s="314" t="s">
        <v>129</v>
      </c>
      <c r="C32" s="314" t="s">
        <v>129</v>
      </c>
      <c r="D32" s="315" t="s">
        <v>129</v>
      </c>
      <c r="E32" s="316">
        <v>696500</v>
      </c>
      <c r="F32" s="316">
        <v>609000</v>
      </c>
      <c r="G32" s="316">
        <v>-609000</v>
      </c>
    </row>
    <row r="33" spans="1:7" x14ac:dyDescent="0.2">
      <c r="A33" s="317" t="s">
        <v>153</v>
      </c>
      <c r="B33" s="317" t="s">
        <v>143</v>
      </c>
      <c r="C33" s="317" t="s">
        <v>145</v>
      </c>
      <c r="D33" s="318" t="s">
        <v>168</v>
      </c>
      <c r="E33" s="319">
        <v>35200</v>
      </c>
      <c r="F33" s="319">
        <v>35200</v>
      </c>
      <c r="G33" s="319">
        <v>-35200</v>
      </c>
    </row>
    <row r="34" spans="1:7" x14ac:dyDescent="0.2">
      <c r="A34" s="317" t="s">
        <v>153</v>
      </c>
      <c r="B34" s="317" t="s">
        <v>143</v>
      </c>
      <c r="C34" s="317" t="s">
        <v>145</v>
      </c>
      <c r="D34" s="318" t="s">
        <v>171</v>
      </c>
      <c r="E34" s="319">
        <v>66000</v>
      </c>
      <c r="F34" s="319">
        <v>66000</v>
      </c>
      <c r="G34" s="319">
        <v>-66000</v>
      </c>
    </row>
    <row r="35" spans="1:7" x14ac:dyDescent="0.2">
      <c r="A35" s="317" t="s">
        <v>153</v>
      </c>
      <c r="B35" s="317" t="s">
        <v>143</v>
      </c>
      <c r="C35" s="317" t="s">
        <v>145</v>
      </c>
      <c r="D35" s="318" t="s">
        <v>173</v>
      </c>
      <c r="E35" s="319">
        <v>89100</v>
      </c>
      <c r="F35" s="319">
        <v>89100</v>
      </c>
      <c r="G35" s="319">
        <v>-89100</v>
      </c>
    </row>
    <row r="36" spans="1:7" x14ac:dyDescent="0.2">
      <c r="A36" s="317" t="s">
        <v>153</v>
      </c>
      <c r="B36" s="317" t="s">
        <v>143</v>
      </c>
      <c r="C36" s="317" t="s">
        <v>145</v>
      </c>
      <c r="D36" s="318" t="s">
        <v>174</v>
      </c>
      <c r="E36" s="319">
        <v>35200</v>
      </c>
      <c r="F36" s="319">
        <v>35200</v>
      </c>
      <c r="G36" s="319">
        <v>-35200</v>
      </c>
    </row>
    <row r="37" spans="1:7" x14ac:dyDescent="0.2">
      <c r="A37" s="317" t="s">
        <v>153</v>
      </c>
      <c r="B37" s="317" t="s">
        <v>143</v>
      </c>
      <c r="C37" s="317" t="s">
        <v>145</v>
      </c>
      <c r="D37" s="318" t="s">
        <v>175</v>
      </c>
      <c r="E37" s="319">
        <v>35200</v>
      </c>
      <c r="F37" s="319">
        <v>35200</v>
      </c>
      <c r="G37" s="319">
        <v>-35200</v>
      </c>
    </row>
    <row r="38" spans="1:7" x14ac:dyDescent="0.2">
      <c r="A38" s="317" t="s">
        <v>153</v>
      </c>
      <c r="B38" s="317" t="s">
        <v>143</v>
      </c>
      <c r="C38" s="317" t="s">
        <v>145</v>
      </c>
      <c r="D38" s="318" t="s">
        <v>176</v>
      </c>
      <c r="E38" s="319">
        <v>85800</v>
      </c>
      <c r="F38" s="319">
        <v>85800</v>
      </c>
      <c r="G38" s="319">
        <v>-85800</v>
      </c>
    </row>
    <row r="39" spans="1:7" x14ac:dyDescent="0.2">
      <c r="A39" s="317" t="s">
        <v>153</v>
      </c>
      <c r="B39" s="317" t="s">
        <v>143</v>
      </c>
      <c r="C39" s="317" t="s">
        <v>145</v>
      </c>
      <c r="D39" s="318" t="s">
        <v>164</v>
      </c>
      <c r="E39" s="319">
        <v>30300</v>
      </c>
      <c r="F39" s="319"/>
      <c r="G39" s="319"/>
    </row>
    <row r="40" spans="1:7" x14ac:dyDescent="0.2">
      <c r="A40" s="317" t="s">
        <v>153</v>
      </c>
      <c r="B40" s="317" t="s">
        <v>143</v>
      </c>
      <c r="C40" s="317" t="s">
        <v>146</v>
      </c>
      <c r="D40" s="318" t="s">
        <v>170</v>
      </c>
      <c r="E40" s="319">
        <v>87500</v>
      </c>
      <c r="F40" s="319">
        <v>87500</v>
      </c>
      <c r="G40" s="319">
        <v>-87500</v>
      </c>
    </row>
    <row r="41" spans="1:7" x14ac:dyDescent="0.2">
      <c r="A41" s="317" t="s">
        <v>153</v>
      </c>
      <c r="B41" s="317" t="s">
        <v>143</v>
      </c>
      <c r="C41" s="317" t="s">
        <v>146</v>
      </c>
      <c r="D41" s="318" t="s">
        <v>172</v>
      </c>
      <c r="E41" s="319">
        <v>87500</v>
      </c>
      <c r="F41" s="319">
        <v>87500</v>
      </c>
      <c r="G41" s="319">
        <v>-87500</v>
      </c>
    </row>
    <row r="42" spans="1:7" x14ac:dyDescent="0.2">
      <c r="A42" s="317" t="s">
        <v>153</v>
      </c>
      <c r="B42" s="317" t="s">
        <v>143</v>
      </c>
      <c r="C42" s="317" t="s">
        <v>146</v>
      </c>
      <c r="D42" s="318" t="s">
        <v>174</v>
      </c>
      <c r="E42" s="319">
        <v>87500</v>
      </c>
      <c r="F42" s="319">
        <v>87500</v>
      </c>
      <c r="G42" s="319">
        <v>-87500</v>
      </c>
    </row>
    <row r="43" spans="1:7" x14ac:dyDescent="0.2">
      <c r="A43" s="317" t="s">
        <v>153</v>
      </c>
      <c r="B43" s="317" t="s">
        <v>143</v>
      </c>
      <c r="C43" s="317" t="s">
        <v>146</v>
      </c>
      <c r="D43" s="318" t="s">
        <v>164</v>
      </c>
      <c r="E43" s="319">
        <v>57200</v>
      </c>
      <c r="F43" s="319"/>
      <c r="G43" s="319"/>
    </row>
    <row r="44" spans="1:7" ht="13.5" x14ac:dyDescent="0.25">
      <c r="A44" s="320" t="s">
        <v>116</v>
      </c>
      <c r="B44" s="321"/>
      <c r="C44" s="321"/>
      <c r="D44" s="322"/>
      <c r="E44" s="323">
        <v>3139775</v>
      </c>
      <c r="F44" s="323">
        <v>1213166.51</v>
      </c>
      <c r="G44" s="323">
        <v>-1801461.33</v>
      </c>
    </row>
    <row r="45" spans="1:7" ht="42.75" customHeight="1" x14ac:dyDescent="0.2">
      <c r="A45" s="312"/>
    </row>
    <row r="46" spans="1:7" ht="42.75" customHeight="1" x14ac:dyDescent="0.2">
      <c r="A46" s="312"/>
    </row>
  </sheetData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8"/>
  <sheetViews>
    <sheetView showGridLines="0" workbookViewId="0">
      <selection activeCell="H26" sqref="H26"/>
    </sheetView>
  </sheetViews>
  <sheetFormatPr defaultRowHeight="12.75" customHeight="1" outlineLevelRow="1" x14ac:dyDescent="0.2"/>
  <cols>
    <col min="1" max="1" width="6.7109375" style="145" customWidth="1"/>
    <col min="2" max="2" width="30.7109375" style="145" customWidth="1"/>
    <col min="3" max="3" width="12.7109375" style="145" bestFit="1" customWidth="1"/>
    <col min="4" max="4" width="12.28515625" style="145" bestFit="1" customWidth="1"/>
    <col min="5" max="5" width="13.28515625" style="145" bestFit="1" customWidth="1"/>
    <col min="6" max="6" width="13" style="145" customWidth="1"/>
    <col min="7" max="7" width="13.140625" style="145" bestFit="1" customWidth="1"/>
    <col min="8" max="8" width="12.7109375" style="145" bestFit="1" customWidth="1"/>
    <col min="9" max="256" width="9.140625" style="145"/>
    <col min="257" max="257" width="6.7109375" style="145" customWidth="1"/>
    <col min="258" max="258" width="30.7109375" style="145" customWidth="1"/>
    <col min="259" max="259" width="12.7109375" style="145" bestFit="1" customWidth="1"/>
    <col min="260" max="260" width="12.28515625" style="145" bestFit="1" customWidth="1"/>
    <col min="261" max="261" width="13.28515625" style="145" bestFit="1" customWidth="1"/>
    <col min="262" max="262" width="13" style="145" customWidth="1"/>
    <col min="263" max="263" width="13.140625" style="145" bestFit="1" customWidth="1"/>
    <col min="264" max="512" width="9.140625" style="145"/>
    <col min="513" max="513" width="6.7109375" style="145" customWidth="1"/>
    <col min="514" max="514" width="30.7109375" style="145" customWidth="1"/>
    <col min="515" max="515" width="12.7109375" style="145" bestFit="1" customWidth="1"/>
    <col min="516" max="516" width="12.28515625" style="145" bestFit="1" customWidth="1"/>
    <col min="517" max="517" width="13.28515625" style="145" bestFit="1" customWidth="1"/>
    <col min="518" max="518" width="13" style="145" customWidth="1"/>
    <col min="519" max="519" width="13.140625" style="145" bestFit="1" customWidth="1"/>
    <col min="520" max="768" width="9.140625" style="145"/>
    <col min="769" max="769" width="6.7109375" style="145" customWidth="1"/>
    <col min="770" max="770" width="30.7109375" style="145" customWidth="1"/>
    <col min="771" max="771" width="12.7109375" style="145" bestFit="1" customWidth="1"/>
    <col min="772" max="772" width="12.28515625" style="145" bestFit="1" customWidth="1"/>
    <col min="773" max="773" width="13.28515625" style="145" bestFit="1" customWidth="1"/>
    <col min="774" max="774" width="13" style="145" customWidth="1"/>
    <col min="775" max="775" width="13.140625" style="145" bestFit="1" customWidth="1"/>
    <col min="776" max="1024" width="9.140625" style="145"/>
    <col min="1025" max="1025" width="6.7109375" style="145" customWidth="1"/>
    <col min="1026" max="1026" width="30.7109375" style="145" customWidth="1"/>
    <col min="1027" max="1027" width="12.7109375" style="145" bestFit="1" customWidth="1"/>
    <col min="1028" max="1028" width="12.28515625" style="145" bestFit="1" customWidth="1"/>
    <col min="1029" max="1029" width="13.28515625" style="145" bestFit="1" customWidth="1"/>
    <col min="1030" max="1030" width="13" style="145" customWidth="1"/>
    <col min="1031" max="1031" width="13.140625" style="145" bestFit="1" customWidth="1"/>
    <col min="1032" max="1280" width="9.140625" style="145"/>
    <col min="1281" max="1281" width="6.7109375" style="145" customWidth="1"/>
    <col min="1282" max="1282" width="30.7109375" style="145" customWidth="1"/>
    <col min="1283" max="1283" width="12.7109375" style="145" bestFit="1" customWidth="1"/>
    <col min="1284" max="1284" width="12.28515625" style="145" bestFit="1" customWidth="1"/>
    <col min="1285" max="1285" width="13.28515625" style="145" bestFit="1" customWidth="1"/>
    <col min="1286" max="1286" width="13" style="145" customWidth="1"/>
    <col min="1287" max="1287" width="13.140625" style="145" bestFit="1" customWidth="1"/>
    <col min="1288" max="1536" width="9.140625" style="145"/>
    <col min="1537" max="1537" width="6.7109375" style="145" customWidth="1"/>
    <col min="1538" max="1538" width="30.7109375" style="145" customWidth="1"/>
    <col min="1539" max="1539" width="12.7109375" style="145" bestFit="1" customWidth="1"/>
    <col min="1540" max="1540" width="12.28515625" style="145" bestFit="1" customWidth="1"/>
    <col min="1541" max="1541" width="13.28515625" style="145" bestFit="1" customWidth="1"/>
    <col min="1542" max="1542" width="13" style="145" customWidth="1"/>
    <col min="1543" max="1543" width="13.140625" style="145" bestFit="1" customWidth="1"/>
    <col min="1544" max="1792" width="9.140625" style="145"/>
    <col min="1793" max="1793" width="6.7109375" style="145" customWidth="1"/>
    <col min="1794" max="1794" width="30.7109375" style="145" customWidth="1"/>
    <col min="1795" max="1795" width="12.7109375" style="145" bestFit="1" customWidth="1"/>
    <col min="1796" max="1796" width="12.28515625" style="145" bestFit="1" customWidth="1"/>
    <col min="1797" max="1797" width="13.28515625" style="145" bestFit="1" customWidth="1"/>
    <col min="1798" max="1798" width="13" style="145" customWidth="1"/>
    <col min="1799" max="1799" width="13.140625" style="145" bestFit="1" customWidth="1"/>
    <col min="1800" max="2048" width="9.140625" style="145"/>
    <col min="2049" max="2049" width="6.7109375" style="145" customWidth="1"/>
    <col min="2050" max="2050" width="30.7109375" style="145" customWidth="1"/>
    <col min="2051" max="2051" width="12.7109375" style="145" bestFit="1" customWidth="1"/>
    <col min="2052" max="2052" width="12.28515625" style="145" bestFit="1" customWidth="1"/>
    <col min="2053" max="2053" width="13.28515625" style="145" bestFit="1" customWidth="1"/>
    <col min="2054" max="2054" width="13" style="145" customWidth="1"/>
    <col min="2055" max="2055" width="13.140625" style="145" bestFit="1" customWidth="1"/>
    <col min="2056" max="2304" width="9.140625" style="145"/>
    <col min="2305" max="2305" width="6.7109375" style="145" customWidth="1"/>
    <col min="2306" max="2306" width="30.7109375" style="145" customWidth="1"/>
    <col min="2307" max="2307" width="12.7109375" style="145" bestFit="1" customWidth="1"/>
    <col min="2308" max="2308" width="12.28515625" style="145" bestFit="1" customWidth="1"/>
    <col min="2309" max="2309" width="13.28515625" style="145" bestFit="1" customWidth="1"/>
    <col min="2310" max="2310" width="13" style="145" customWidth="1"/>
    <col min="2311" max="2311" width="13.140625" style="145" bestFit="1" customWidth="1"/>
    <col min="2312" max="2560" width="9.140625" style="145"/>
    <col min="2561" max="2561" width="6.7109375" style="145" customWidth="1"/>
    <col min="2562" max="2562" width="30.7109375" style="145" customWidth="1"/>
    <col min="2563" max="2563" width="12.7109375" style="145" bestFit="1" customWidth="1"/>
    <col min="2564" max="2564" width="12.28515625" style="145" bestFit="1" customWidth="1"/>
    <col min="2565" max="2565" width="13.28515625" style="145" bestFit="1" customWidth="1"/>
    <col min="2566" max="2566" width="13" style="145" customWidth="1"/>
    <col min="2567" max="2567" width="13.140625" style="145" bestFit="1" customWidth="1"/>
    <col min="2568" max="2816" width="9.140625" style="145"/>
    <col min="2817" max="2817" width="6.7109375" style="145" customWidth="1"/>
    <col min="2818" max="2818" width="30.7109375" style="145" customWidth="1"/>
    <col min="2819" max="2819" width="12.7109375" style="145" bestFit="1" customWidth="1"/>
    <col min="2820" max="2820" width="12.28515625" style="145" bestFit="1" customWidth="1"/>
    <col min="2821" max="2821" width="13.28515625" style="145" bestFit="1" customWidth="1"/>
    <col min="2822" max="2822" width="13" style="145" customWidth="1"/>
    <col min="2823" max="2823" width="13.140625" style="145" bestFit="1" customWidth="1"/>
    <col min="2824" max="3072" width="9.140625" style="145"/>
    <col min="3073" max="3073" width="6.7109375" style="145" customWidth="1"/>
    <col min="3074" max="3074" width="30.7109375" style="145" customWidth="1"/>
    <col min="3075" max="3075" width="12.7109375" style="145" bestFit="1" customWidth="1"/>
    <col min="3076" max="3076" width="12.28515625" style="145" bestFit="1" customWidth="1"/>
    <col min="3077" max="3077" width="13.28515625" style="145" bestFit="1" customWidth="1"/>
    <col min="3078" max="3078" width="13" style="145" customWidth="1"/>
    <col min="3079" max="3079" width="13.140625" style="145" bestFit="1" customWidth="1"/>
    <col min="3080" max="3328" width="9.140625" style="145"/>
    <col min="3329" max="3329" width="6.7109375" style="145" customWidth="1"/>
    <col min="3330" max="3330" width="30.7109375" style="145" customWidth="1"/>
    <col min="3331" max="3331" width="12.7109375" style="145" bestFit="1" customWidth="1"/>
    <col min="3332" max="3332" width="12.28515625" style="145" bestFit="1" customWidth="1"/>
    <col min="3333" max="3333" width="13.28515625" style="145" bestFit="1" customWidth="1"/>
    <col min="3334" max="3334" width="13" style="145" customWidth="1"/>
    <col min="3335" max="3335" width="13.140625" style="145" bestFit="1" customWidth="1"/>
    <col min="3336" max="3584" width="9.140625" style="145"/>
    <col min="3585" max="3585" width="6.7109375" style="145" customWidth="1"/>
    <col min="3586" max="3586" width="30.7109375" style="145" customWidth="1"/>
    <col min="3587" max="3587" width="12.7109375" style="145" bestFit="1" customWidth="1"/>
    <col min="3588" max="3588" width="12.28515625" style="145" bestFit="1" customWidth="1"/>
    <col min="3589" max="3589" width="13.28515625" style="145" bestFit="1" customWidth="1"/>
    <col min="3590" max="3590" width="13" style="145" customWidth="1"/>
    <col min="3591" max="3591" width="13.140625" style="145" bestFit="1" customWidth="1"/>
    <col min="3592" max="3840" width="9.140625" style="145"/>
    <col min="3841" max="3841" width="6.7109375" style="145" customWidth="1"/>
    <col min="3842" max="3842" width="30.7109375" style="145" customWidth="1"/>
    <col min="3843" max="3843" width="12.7109375" style="145" bestFit="1" customWidth="1"/>
    <col min="3844" max="3844" width="12.28515625" style="145" bestFit="1" customWidth="1"/>
    <col min="3845" max="3845" width="13.28515625" style="145" bestFit="1" customWidth="1"/>
    <col min="3846" max="3846" width="13" style="145" customWidth="1"/>
    <col min="3847" max="3847" width="13.140625" style="145" bestFit="1" customWidth="1"/>
    <col min="3848" max="4096" width="9.140625" style="145"/>
    <col min="4097" max="4097" width="6.7109375" style="145" customWidth="1"/>
    <col min="4098" max="4098" width="30.7109375" style="145" customWidth="1"/>
    <col min="4099" max="4099" width="12.7109375" style="145" bestFit="1" customWidth="1"/>
    <col min="4100" max="4100" width="12.28515625" style="145" bestFit="1" customWidth="1"/>
    <col min="4101" max="4101" width="13.28515625" style="145" bestFit="1" customWidth="1"/>
    <col min="4102" max="4102" width="13" style="145" customWidth="1"/>
    <col min="4103" max="4103" width="13.140625" style="145" bestFit="1" customWidth="1"/>
    <col min="4104" max="4352" width="9.140625" style="145"/>
    <col min="4353" max="4353" width="6.7109375" style="145" customWidth="1"/>
    <col min="4354" max="4354" width="30.7109375" style="145" customWidth="1"/>
    <col min="4355" max="4355" width="12.7109375" style="145" bestFit="1" customWidth="1"/>
    <col min="4356" max="4356" width="12.28515625" style="145" bestFit="1" customWidth="1"/>
    <col min="4357" max="4357" width="13.28515625" style="145" bestFit="1" customWidth="1"/>
    <col min="4358" max="4358" width="13" style="145" customWidth="1"/>
    <col min="4359" max="4359" width="13.140625" style="145" bestFit="1" customWidth="1"/>
    <col min="4360" max="4608" width="9.140625" style="145"/>
    <col min="4609" max="4609" width="6.7109375" style="145" customWidth="1"/>
    <col min="4610" max="4610" width="30.7109375" style="145" customWidth="1"/>
    <col min="4611" max="4611" width="12.7109375" style="145" bestFit="1" customWidth="1"/>
    <col min="4612" max="4612" width="12.28515625" style="145" bestFit="1" customWidth="1"/>
    <col min="4613" max="4613" width="13.28515625" style="145" bestFit="1" customWidth="1"/>
    <col min="4614" max="4614" width="13" style="145" customWidth="1"/>
    <col min="4615" max="4615" width="13.140625" style="145" bestFit="1" customWidth="1"/>
    <col min="4616" max="4864" width="9.140625" style="145"/>
    <col min="4865" max="4865" width="6.7109375" style="145" customWidth="1"/>
    <col min="4866" max="4866" width="30.7109375" style="145" customWidth="1"/>
    <col min="4867" max="4867" width="12.7109375" style="145" bestFit="1" customWidth="1"/>
    <col min="4868" max="4868" width="12.28515625" style="145" bestFit="1" customWidth="1"/>
    <col min="4869" max="4869" width="13.28515625" style="145" bestFit="1" customWidth="1"/>
    <col min="4870" max="4870" width="13" style="145" customWidth="1"/>
    <col min="4871" max="4871" width="13.140625" style="145" bestFit="1" customWidth="1"/>
    <col min="4872" max="5120" width="9.140625" style="145"/>
    <col min="5121" max="5121" width="6.7109375" style="145" customWidth="1"/>
    <col min="5122" max="5122" width="30.7109375" style="145" customWidth="1"/>
    <col min="5123" max="5123" width="12.7109375" style="145" bestFit="1" customWidth="1"/>
    <col min="5124" max="5124" width="12.28515625" style="145" bestFit="1" customWidth="1"/>
    <col min="5125" max="5125" width="13.28515625" style="145" bestFit="1" customWidth="1"/>
    <col min="5126" max="5126" width="13" style="145" customWidth="1"/>
    <col min="5127" max="5127" width="13.140625" style="145" bestFit="1" customWidth="1"/>
    <col min="5128" max="5376" width="9.140625" style="145"/>
    <col min="5377" max="5377" width="6.7109375" style="145" customWidth="1"/>
    <col min="5378" max="5378" width="30.7109375" style="145" customWidth="1"/>
    <col min="5379" max="5379" width="12.7109375" style="145" bestFit="1" customWidth="1"/>
    <col min="5380" max="5380" width="12.28515625" style="145" bestFit="1" customWidth="1"/>
    <col min="5381" max="5381" width="13.28515625" style="145" bestFit="1" customWidth="1"/>
    <col min="5382" max="5382" width="13" style="145" customWidth="1"/>
    <col min="5383" max="5383" width="13.140625" style="145" bestFit="1" customWidth="1"/>
    <col min="5384" max="5632" width="9.140625" style="145"/>
    <col min="5633" max="5633" width="6.7109375" style="145" customWidth="1"/>
    <col min="5634" max="5634" width="30.7109375" style="145" customWidth="1"/>
    <col min="5635" max="5635" width="12.7109375" style="145" bestFit="1" customWidth="1"/>
    <col min="5636" max="5636" width="12.28515625" style="145" bestFit="1" customWidth="1"/>
    <col min="5637" max="5637" width="13.28515625" style="145" bestFit="1" customWidth="1"/>
    <col min="5638" max="5638" width="13" style="145" customWidth="1"/>
    <col min="5639" max="5639" width="13.140625" style="145" bestFit="1" customWidth="1"/>
    <col min="5640" max="5888" width="9.140625" style="145"/>
    <col min="5889" max="5889" width="6.7109375" style="145" customWidth="1"/>
    <col min="5890" max="5890" width="30.7109375" style="145" customWidth="1"/>
    <col min="5891" max="5891" width="12.7109375" style="145" bestFit="1" customWidth="1"/>
    <col min="5892" max="5892" width="12.28515625" style="145" bestFit="1" customWidth="1"/>
    <col min="5893" max="5893" width="13.28515625" style="145" bestFit="1" customWidth="1"/>
    <col min="5894" max="5894" width="13" style="145" customWidth="1"/>
    <col min="5895" max="5895" width="13.140625" style="145" bestFit="1" customWidth="1"/>
    <col min="5896" max="6144" width="9.140625" style="145"/>
    <col min="6145" max="6145" width="6.7109375" style="145" customWidth="1"/>
    <col min="6146" max="6146" width="30.7109375" style="145" customWidth="1"/>
    <col min="6147" max="6147" width="12.7109375" style="145" bestFit="1" customWidth="1"/>
    <col min="6148" max="6148" width="12.28515625" style="145" bestFit="1" customWidth="1"/>
    <col min="6149" max="6149" width="13.28515625" style="145" bestFit="1" customWidth="1"/>
    <col min="6150" max="6150" width="13" style="145" customWidth="1"/>
    <col min="6151" max="6151" width="13.140625" style="145" bestFit="1" customWidth="1"/>
    <col min="6152" max="6400" width="9.140625" style="145"/>
    <col min="6401" max="6401" width="6.7109375" style="145" customWidth="1"/>
    <col min="6402" max="6402" width="30.7109375" style="145" customWidth="1"/>
    <col min="6403" max="6403" width="12.7109375" style="145" bestFit="1" customWidth="1"/>
    <col min="6404" max="6404" width="12.28515625" style="145" bestFit="1" customWidth="1"/>
    <col min="6405" max="6405" width="13.28515625" style="145" bestFit="1" customWidth="1"/>
    <col min="6406" max="6406" width="13" style="145" customWidth="1"/>
    <col min="6407" max="6407" width="13.140625" style="145" bestFit="1" customWidth="1"/>
    <col min="6408" max="6656" width="9.140625" style="145"/>
    <col min="6657" max="6657" width="6.7109375" style="145" customWidth="1"/>
    <col min="6658" max="6658" width="30.7109375" style="145" customWidth="1"/>
    <col min="6659" max="6659" width="12.7109375" style="145" bestFit="1" customWidth="1"/>
    <col min="6660" max="6660" width="12.28515625" style="145" bestFit="1" customWidth="1"/>
    <col min="6661" max="6661" width="13.28515625" style="145" bestFit="1" customWidth="1"/>
    <col min="6662" max="6662" width="13" style="145" customWidth="1"/>
    <col min="6663" max="6663" width="13.140625" style="145" bestFit="1" customWidth="1"/>
    <col min="6664" max="6912" width="9.140625" style="145"/>
    <col min="6913" max="6913" width="6.7109375" style="145" customWidth="1"/>
    <col min="6914" max="6914" width="30.7109375" style="145" customWidth="1"/>
    <col min="6915" max="6915" width="12.7109375" style="145" bestFit="1" customWidth="1"/>
    <col min="6916" max="6916" width="12.28515625" style="145" bestFit="1" customWidth="1"/>
    <col min="6917" max="6917" width="13.28515625" style="145" bestFit="1" customWidth="1"/>
    <col min="6918" max="6918" width="13" style="145" customWidth="1"/>
    <col min="6919" max="6919" width="13.140625" style="145" bestFit="1" customWidth="1"/>
    <col min="6920" max="7168" width="9.140625" style="145"/>
    <col min="7169" max="7169" width="6.7109375" style="145" customWidth="1"/>
    <col min="7170" max="7170" width="30.7109375" style="145" customWidth="1"/>
    <col min="7171" max="7171" width="12.7109375" style="145" bestFit="1" customWidth="1"/>
    <col min="7172" max="7172" width="12.28515625" style="145" bestFit="1" customWidth="1"/>
    <col min="7173" max="7173" width="13.28515625" style="145" bestFit="1" customWidth="1"/>
    <col min="7174" max="7174" width="13" style="145" customWidth="1"/>
    <col min="7175" max="7175" width="13.140625" style="145" bestFit="1" customWidth="1"/>
    <col min="7176" max="7424" width="9.140625" style="145"/>
    <col min="7425" max="7425" width="6.7109375" style="145" customWidth="1"/>
    <col min="7426" max="7426" width="30.7109375" style="145" customWidth="1"/>
    <col min="7427" max="7427" width="12.7109375" style="145" bestFit="1" customWidth="1"/>
    <col min="7428" max="7428" width="12.28515625" style="145" bestFit="1" customWidth="1"/>
    <col min="7429" max="7429" width="13.28515625" style="145" bestFit="1" customWidth="1"/>
    <col min="7430" max="7430" width="13" style="145" customWidth="1"/>
    <col min="7431" max="7431" width="13.140625" style="145" bestFit="1" customWidth="1"/>
    <col min="7432" max="7680" width="9.140625" style="145"/>
    <col min="7681" max="7681" width="6.7109375" style="145" customWidth="1"/>
    <col min="7682" max="7682" width="30.7109375" style="145" customWidth="1"/>
    <col min="7683" max="7683" width="12.7109375" style="145" bestFit="1" customWidth="1"/>
    <col min="7684" max="7684" width="12.28515625" style="145" bestFit="1" customWidth="1"/>
    <col min="7685" max="7685" width="13.28515625" style="145" bestFit="1" customWidth="1"/>
    <col min="7686" max="7686" width="13" style="145" customWidth="1"/>
    <col min="7687" max="7687" width="13.140625" style="145" bestFit="1" customWidth="1"/>
    <col min="7688" max="7936" width="9.140625" style="145"/>
    <col min="7937" max="7937" width="6.7109375" style="145" customWidth="1"/>
    <col min="7938" max="7938" width="30.7109375" style="145" customWidth="1"/>
    <col min="7939" max="7939" width="12.7109375" style="145" bestFit="1" customWidth="1"/>
    <col min="7940" max="7940" width="12.28515625" style="145" bestFit="1" customWidth="1"/>
    <col min="7941" max="7941" width="13.28515625" style="145" bestFit="1" customWidth="1"/>
    <col min="7942" max="7942" width="13" style="145" customWidth="1"/>
    <col min="7943" max="7943" width="13.140625" style="145" bestFit="1" customWidth="1"/>
    <col min="7944" max="8192" width="9.140625" style="145"/>
    <col min="8193" max="8193" width="6.7109375" style="145" customWidth="1"/>
    <col min="8194" max="8194" width="30.7109375" style="145" customWidth="1"/>
    <col min="8195" max="8195" width="12.7109375" style="145" bestFit="1" customWidth="1"/>
    <col min="8196" max="8196" width="12.28515625" style="145" bestFit="1" customWidth="1"/>
    <col min="8197" max="8197" width="13.28515625" style="145" bestFit="1" customWidth="1"/>
    <col min="8198" max="8198" width="13" style="145" customWidth="1"/>
    <col min="8199" max="8199" width="13.140625" style="145" bestFit="1" customWidth="1"/>
    <col min="8200" max="8448" width="9.140625" style="145"/>
    <col min="8449" max="8449" width="6.7109375" style="145" customWidth="1"/>
    <col min="8450" max="8450" width="30.7109375" style="145" customWidth="1"/>
    <col min="8451" max="8451" width="12.7109375" style="145" bestFit="1" customWidth="1"/>
    <col min="8452" max="8452" width="12.28515625" style="145" bestFit="1" customWidth="1"/>
    <col min="8453" max="8453" width="13.28515625" style="145" bestFit="1" customWidth="1"/>
    <col min="8454" max="8454" width="13" style="145" customWidth="1"/>
    <col min="8455" max="8455" width="13.140625" style="145" bestFit="1" customWidth="1"/>
    <col min="8456" max="8704" width="9.140625" style="145"/>
    <col min="8705" max="8705" width="6.7109375" style="145" customWidth="1"/>
    <col min="8706" max="8706" width="30.7109375" style="145" customWidth="1"/>
    <col min="8707" max="8707" width="12.7109375" style="145" bestFit="1" customWidth="1"/>
    <col min="8708" max="8708" width="12.28515625" style="145" bestFit="1" customWidth="1"/>
    <col min="8709" max="8709" width="13.28515625" style="145" bestFit="1" customWidth="1"/>
    <col min="8710" max="8710" width="13" style="145" customWidth="1"/>
    <col min="8711" max="8711" width="13.140625" style="145" bestFit="1" customWidth="1"/>
    <col min="8712" max="8960" width="9.140625" style="145"/>
    <col min="8961" max="8961" width="6.7109375" style="145" customWidth="1"/>
    <col min="8962" max="8962" width="30.7109375" style="145" customWidth="1"/>
    <col min="8963" max="8963" width="12.7109375" style="145" bestFit="1" customWidth="1"/>
    <col min="8964" max="8964" width="12.28515625" style="145" bestFit="1" customWidth="1"/>
    <col min="8965" max="8965" width="13.28515625" style="145" bestFit="1" customWidth="1"/>
    <col min="8966" max="8966" width="13" style="145" customWidth="1"/>
    <col min="8967" max="8967" width="13.140625" style="145" bestFit="1" customWidth="1"/>
    <col min="8968" max="9216" width="9.140625" style="145"/>
    <col min="9217" max="9217" width="6.7109375" style="145" customWidth="1"/>
    <col min="9218" max="9218" width="30.7109375" style="145" customWidth="1"/>
    <col min="9219" max="9219" width="12.7109375" style="145" bestFit="1" customWidth="1"/>
    <col min="9220" max="9220" width="12.28515625" style="145" bestFit="1" customWidth="1"/>
    <col min="9221" max="9221" width="13.28515625" style="145" bestFit="1" customWidth="1"/>
    <col min="9222" max="9222" width="13" style="145" customWidth="1"/>
    <col min="9223" max="9223" width="13.140625" style="145" bestFit="1" customWidth="1"/>
    <col min="9224" max="9472" width="9.140625" style="145"/>
    <col min="9473" max="9473" width="6.7109375" style="145" customWidth="1"/>
    <col min="9474" max="9474" width="30.7109375" style="145" customWidth="1"/>
    <col min="9475" max="9475" width="12.7109375" style="145" bestFit="1" customWidth="1"/>
    <col min="9476" max="9476" width="12.28515625" style="145" bestFit="1" customWidth="1"/>
    <col min="9477" max="9477" width="13.28515625" style="145" bestFit="1" customWidth="1"/>
    <col min="9478" max="9478" width="13" style="145" customWidth="1"/>
    <col min="9479" max="9479" width="13.140625" style="145" bestFit="1" customWidth="1"/>
    <col min="9480" max="9728" width="9.140625" style="145"/>
    <col min="9729" max="9729" width="6.7109375" style="145" customWidth="1"/>
    <col min="9730" max="9730" width="30.7109375" style="145" customWidth="1"/>
    <col min="9731" max="9731" width="12.7109375" style="145" bestFit="1" customWidth="1"/>
    <col min="9732" max="9732" width="12.28515625" style="145" bestFit="1" customWidth="1"/>
    <col min="9733" max="9733" width="13.28515625" style="145" bestFit="1" customWidth="1"/>
    <col min="9734" max="9734" width="13" style="145" customWidth="1"/>
    <col min="9735" max="9735" width="13.140625" style="145" bestFit="1" customWidth="1"/>
    <col min="9736" max="9984" width="9.140625" style="145"/>
    <col min="9985" max="9985" width="6.7109375" style="145" customWidth="1"/>
    <col min="9986" max="9986" width="30.7109375" style="145" customWidth="1"/>
    <col min="9987" max="9987" width="12.7109375" style="145" bestFit="1" customWidth="1"/>
    <col min="9988" max="9988" width="12.28515625" style="145" bestFit="1" customWidth="1"/>
    <col min="9989" max="9989" width="13.28515625" style="145" bestFit="1" customWidth="1"/>
    <col min="9990" max="9990" width="13" style="145" customWidth="1"/>
    <col min="9991" max="9991" width="13.140625" style="145" bestFit="1" customWidth="1"/>
    <col min="9992" max="10240" width="9.140625" style="145"/>
    <col min="10241" max="10241" width="6.7109375" style="145" customWidth="1"/>
    <col min="10242" max="10242" width="30.7109375" style="145" customWidth="1"/>
    <col min="10243" max="10243" width="12.7109375" style="145" bestFit="1" customWidth="1"/>
    <col min="10244" max="10244" width="12.28515625" style="145" bestFit="1" customWidth="1"/>
    <col min="10245" max="10245" width="13.28515625" style="145" bestFit="1" customWidth="1"/>
    <col min="10246" max="10246" width="13" style="145" customWidth="1"/>
    <col min="10247" max="10247" width="13.140625" style="145" bestFit="1" customWidth="1"/>
    <col min="10248" max="10496" width="9.140625" style="145"/>
    <col min="10497" max="10497" width="6.7109375" style="145" customWidth="1"/>
    <col min="10498" max="10498" width="30.7109375" style="145" customWidth="1"/>
    <col min="10499" max="10499" width="12.7109375" style="145" bestFit="1" customWidth="1"/>
    <col min="10500" max="10500" width="12.28515625" style="145" bestFit="1" customWidth="1"/>
    <col min="10501" max="10501" width="13.28515625" style="145" bestFit="1" customWidth="1"/>
    <col min="10502" max="10502" width="13" style="145" customWidth="1"/>
    <col min="10503" max="10503" width="13.140625" style="145" bestFit="1" customWidth="1"/>
    <col min="10504" max="10752" width="9.140625" style="145"/>
    <col min="10753" max="10753" width="6.7109375" style="145" customWidth="1"/>
    <col min="10754" max="10754" width="30.7109375" style="145" customWidth="1"/>
    <col min="10755" max="10755" width="12.7109375" style="145" bestFit="1" customWidth="1"/>
    <col min="10756" max="10756" width="12.28515625" style="145" bestFit="1" customWidth="1"/>
    <col min="10757" max="10757" width="13.28515625" style="145" bestFit="1" customWidth="1"/>
    <col min="10758" max="10758" width="13" style="145" customWidth="1"/>
    <col min="10759" max="10759" width="13.140625" style="145" bestFit="1" customWidth="1"/>
    <col min="10760" max="11008" width="9.140625" style="145"/>
    <col min="11009" max="11009" width="6.7109375" style="145" customWidth="1"/>
    <col min="11010" max="11010" width="30.7109375" style="145" customWidth="1"/>
    <col min="11011" max="11011" width="12.7109375" style="145" bestFit="1" customWidth="1"/>
    <col min="11012" max="11012" width="12.28515625" style="145" bestFit="1" customWidth="1"/>
    <col min="11013" max="11013" width="13.28515625" style="145" bestFit="1" customWidth="1"/>
    <col min="11014" max="11014" width="13" style="145" customWidth="1"/>
    <col min="11015" max="11015" width="13.140625" style="145" bestFit="1" customWidth="1"/>
    <col min="11016" max="11264" width="9.140625" style="145"/>
    <col min="11265" max="11265" width="6.7109375" style="145" customWidth="1"/>
    <col min="11266" max="11266" width="30.7109375" style="145" customWidth="1"/>
    <col min="11267" max="11267" width="12.7109375" style="145" bestFit="1" customWidth="1"/>
    <col min="11268" max="11268" width="12.28515625" style="145" bestFit="1" customWidth="1"/>
    <col min="11269" max="11269" width="13.28515625" style="145" bestFit="1" customWidth="1"/>
    <col min="11270" max="11270" width="13" style="145" customWidth="1"/>
    <col min="11271" max="11271" width="13.140625" style="145" bestFit="1" customWidth="1"/>
    <col min="11272" max="11520" width="9.140625" style="145"/>
    <col min="11521" max="11521" width="6.7109375" style="145" customWidth="1"/>
    <col min="11522" max="11522" width="30.7109375" style="145" customWidth="1"/>
    <col min="11523" max="11523" width="12.7109375" style="145" bestFit="1" customWidth="1"/>
    <col min="11524" max="11524" width="12.28515625" style="145" bestFit="1" customWidth="1"/>
    <col min="11525" max="11525" width="13.28515625" style="145" bestFit="1" customWidth="1"/>
    <col min="11526" max="11526" width="13" style="145" customWidth="1"/>
    <col min="11527" max="11527" width="13.140625" style="145" bestFit="1" customWidth="1"/>
    <col min="11528" max="11776" width="9.140625" style="145"/>
    <col min="11777" max="11777" width="6.7109375" style="145" customWidth="1"/>
    <col min="11778" max="11778" width="30.7109375" style="145" customWidth="1"/>
    <col min="11779" max="11779" width="12.7109375" style="145" bestFit="1" customWidth="1"/>
    <col min="11780" max="11780" width="12.28515625" style="145" bestFit="1" customWidth="1"/>
    <col min="11781" max="11781" width="13.28515625" style="145" bestFit="1" customWidth="1"/>
    <col min="11782" max="11782" width="13" style="145" customWidth="1"/>
    <col min="11783" max="11783" width="13.140625" style="145" bestFit="1" customWidth="1"/>
    <col min="11784" max="12032" width="9.140625" style="145"/>
    <col min="12033" max="12033" width="6.7109375" style="145" customWidth="1"/>
    <col min="12034" max="12034" width="30.7109375" style="145" customWidth="1"/>
    <col min="12035" max="12035" width="12.7109375" style="145" bestFit="1" customWidth="1"/>
    <col min="12036" max="12036" width="12.28515625" style="145" bestFit="1" customWidth="1"/>
    <col min="12037" max="12037" width="13.28515625" style="145" bestFit="1" customWidth="1"/>
    <col min="12038" max="12038" width="13" style="145" customWidth="1"/>
    <col min="12039" max="12039" width="13.140625" style="145" bestFit="1" customWidth="1"/>
    <col min="12040" max="12288" width="9.140625" style="145"/>
    <col min="12289" max="12289" width="6.7109375" style="145" customWidth="1"/>
    <col min="12290" max="12290" width="30.7109375" style="145" customWidth="1"/>
    <col min="12291" max="12291" width="12.7109375" style="145" bestFit="1" customWidth="1"/>
    <col min="12292" max="12292" width="12.28515625" style="145" bestFit="1" customWidth="1"/>
    <col min="12293" max="12293" width="13.28515625" style="145" bestFit="1" customWidth="1"/>
    <col min="12294" max="12294" width="13" style="145" customWidth="1"/>
    <col min="12295" max="12295" width="13.140625" style="145" bestFit="1" customWidth="1"/>
    <col min="12296" max="12544" width="9.140625" style="145"/>
    <col min="12545" max="12545" width="6.7109375" style="145" customWidth="1"/>
    <col min="12546" max="12546" width="30.7109375" style="145" customWidth="1"/>
    <col min="12547" max="12547" width="12.7109375" style="145" bestFit="1" customWidth="1"/>
    <col min="12548" max="12548" width="12.28515625" style="145" bestFit="1" customWidth="1"/>
    <col min="12549" max="12549" width="13.28515625" style="145" bestFit="1" customWidth="1"/>
    <col min="12550" max="12550" width="13" style="145" customWidth="1"/>
    <col min="12551" max="12551" width="13.140625" style="145" bestFit="1" customWidth="1"/>
    <col min="12552" max="12800" width="9.140625" style="145"/>
    <col min="12801" max="12801" width="6.7109375" style="145" customWidth="1"/>
    <col min="12802" max="12802" width="30.7109375" style="145" customWidth="1"/>
    <col min="12803" max="12803" width="12.7109375" style="145" bestFit="1" customWidth="1"/>
    <col min="12804" max="12804" width="12.28515625" style="145" bestFit="1" customWidth="1"/>
    <col min="12805" max="12805" width="13.28515625" style="145" bestFit="1" customWidth="1"/>
    <col min="12806" max="12806" width="13" style="145" customWidth="1"/>
    <col min="12807" max="12807" width="13.140625" style="145" bestFit="1" customWidth="1"/>
    <col min="12808" max="13056" width="9.140625" style="145"/>
    <col min="13057" max="13057" width="6.7109375" style="145" customWidth="1"/>
    <col min="13058" max="13058" width="30.7109375" style="145" customWidth="1"/>
    <col min="13059" max="13059" width="12.7109375" style="145" bestFit="1" customWidth="1"/>
    <col min="13060" max="13060" width="12.28515625" style="145" bestFit="1" customWidth="1"/>
    <col min="13061" max="13061" width="13.28515625" style="145" bestFit="1" customWidth="1"/>
    <col min="13062" max="13062" width="13" style="145" customWidth="1"/>
    <col min="13063" max="13063" width="13.140625" style="145" bestFit="1" customWidth="1"/>
    <col min="13064" max="13312" width="9.140625" style="145"/>
    <col min="13313" max="13313" width="6.7109375" style="145" customWidth="1"/>
    <col min="13314" max="13314" width="30.7109375" style="145" customWidth="1"/>
    <col min="13315" max="13315" width="12.7109375" style="145" bestFit="1" customWidth="1"/>
    <col min="13316" max="13316" width="12.28515625" style="145" bestFit="1" customWidth="1"/>
    <col min="13317" max="13317" width="13.28515625" style="145" bestFit="1" customWidth="1"/>
    <col min="13318" max="13318" width="13" style="145" customWidth="1"/>
    <col min="13319" max="13319" width="13.140625" style="145" bestFit="1" customWidth="1"/>
    <col min="13320" max="13568" width="9.140625" style="145"/>
    <col min="13569" max="13569" width="6.7109375" style="145" customWidth="1"/>
    <col min="13570" max="13570" width="30.7109375" style="145" customWidth="1"/>
    <col min="13571" max="13571" width="12.7109375" style="145" bestFit="1" customWidth="1"/>
    <col min="13572" max="13572" width="12.28515625" style="145" bestFit="1" customWidth="1"/>
    <col min="13573" max="13573" width="13.28515625" style="145" bestFit="1" customWidth="1"/>
    <col min="13574" max="13574" width="13" style="145" customWidth="1"/>
    <col min="13575" max="13575" width="13.140625" style="145" bestFit="1" customWidth="1"/>
    <col min="13576" max="13824" width="9.140625" style="145"/>
    <col min="13825" max="13825" width="6.7109375" style="145" customWidth="1"/>
    <col min="13826" max="13826" width="30.7109375" style="145" customWidth="1"/>
    <col min="13827" max="13827" width="12.7109375" style="145" bestFit="1" customWidth="1"/>
    <col min="13828" max="13828" width="12.28515625" style="145" bestFit="1" customWidth="1"/>
    <col min="13829" max="13829" width="13.28515625" style="145" bestFit="1" customWidth="1"/>
    <col min="13830" max="13830" width="13" style="145" customWidth="1"/>
    <col min="13831" max="13831" width="13.140625" style="145" bestFit="1" customWidth="1"/>
    <col min="13832" max="14080" width="9.140625" style="145"/>
    <col min="14081" max="14081" width="6.7109375" style="145" customWidth="1"/>
    <col min="14082" max="14082" width="30.7109375" style="145" customWidth="1"/>
    <col min="14083" max="14083" width="12.7109375" style="145" bestFit="1" customWidth="1"/>
    <col min="14084" max="14084" width="12.28515625" style="145" bestFit="1" customWidth="1"/>
    <col min="14085" max="14085" width="13.28515625" style="145" bestFit="1" customWidth="1"/>
    <col min="14086" max="14086" width="13" style="145" customWidth="1"/>
    <col min="14087" max="14087" width="13.140625" style="145" bestFit="1" customWidth="1"/>
    <col min="14088" max="14336" width="9.140625" style="145"/>
    <col min="14337" max="14337" width="6.7109375" style="145" customWidth="1"/>
    <col min="14338" max="14338" width="30.7109375" style="145" customWidth="1"/>
    <col min="14339" max="14339" width="12.7109375" style="145" bestFit="1" customWidth="1"/>
    <col min="14340" max="14340" width="12.28515625" style="145" bestFit="1" customWidth="1"/>
    <col min="14341" max="14341" width="13.28515625" style="145" bestFit="1" customWidth="1"/>
    <col min="14342" max="14342" width="13" style="145" customWidth="1"/>
    <col min="14343" max="14343" width="13.140625" style="145" bestFit="1" customWidth="1"/>
    <col min="14344" max="14592" width="9.140625" style="145"/>
    <col min="14593" max="14593" width="6.7109375" style="145" customWidth="1"/>
    <col min="14594" max="14594" width="30.7109375" style="145" customWidth="1"/>
    <col min="14595" max="14595" width="12.7109375" style="145" bestFit="1" customWidth="1"/>
    <col min="14596" max="14596" width="12.28515625" style="145" bestFit="1" customWidth="1"/>
    <col min="14597" max="14597" width="13.28515625" style="145" bestFit="1" customWidth="1"/>
    <col min="14598" max="14598" width="13" style="145" customWidth="1"/>
    <col min="14599" max="14599" width="13.140625" style="145" bestFit="1" customWidth="1"/>
    <col min="14600" max="14848" width="9.140625" style="145"/>
    <col min="14849" max="14849" width="6.7109375" style="145" customWidth="1"/>
    <col min="14850" max="14850" width="30.7109375" style="145" customWidth="1"/>
    <col min="14851" max="14851" width="12.7109375" style="145" bestFit="1" customWidth="1"/>
    <col min="14852" max="14852" width="12.28515625" style="145" bestFit="1" customWidth="1"/>
    <col min="14853" max="14853" width="13.28515625" style="145" bestFit="1" customWidth="1"/>
    <col min="14854" max="14854" width="13" style="145" customWidth="1"/>
    <col min="14855" max="14855" width="13.140625" style="145" bestFit="1" customWidth="1"/>
    <col min="14856" max="15104" width="9.140625" style="145"/>
    <col min="15105" max="15105" width="6.7109375" style="145" customWidth="1"/>
    <col min="15106" max="15106" width="30.7109375" style="145" customWidth="1"/>
    <col min="15107" max="15107" width="12.7109375" style="145" bestFit="1" customWidth="1"/>
    <col min="15108" max="15108" width="12.28515625" style="145" bestFit="1" customWidth="1"/>
    <col min="15109" max="15109" width="13.28515625" style="145" bestFit="1" customWidth="1"/>
    <col min="15110" max="15110" width="13" style="145" customWidth="1"/>
    <col min="15111" max="15111" width="13.140625" style="145" bestFit="1" customWidth="1"/>
    <col min="15112" max="15360" width="9.140625" style="145"/>
    <col min="15361" max="15361" width="6.7109375" style="145" customWidth="1"/>
    <col min="15362" max="15362" width="30.7109375" style="145" customWidth="1"/>
    <col min="15363" max="15363" width="12.7109375" style="145" bestFit="1" customWidth="1"/>
    <col min="15364" max="15364" width="12.28515625" style="145" bestFit="1" customWidth="1"/>
    <col min="15365" max="15365" width="13.28515625" style="145" bestFit="1" customWidth="1"/>
    <col min="15366" max="15366" width="13" style="145" customWidth="1"/>
    <col min="15367" max="15367" width="13.140625" style="145" bestFit="1" customWidth="1"/>
    <col min="15368" max="15616" width="9.140625" style="145"/>
    <col min="15617" max="15617" width="6.7109375" style="145" customWidth="1"/>
    <col min="15618" max="15618" width="30.7109375" style="145" customWidth="1"/>
    <col min="15619" max="15619" width="12.7109375" style="145" bestFit="1" customWidth="1"/>
    <col min="15620" max="15620" width="12.28515625" style="145" bestFit="1" customWidth="1"/>
    <col min="15621" max="15621" width="13.28515625" style="145" bestFit="1" customWidth="1"/>
    <col min="15622" max="15622" width="13" style="145" customWidth="1"/>
    <col min="15623" max="15623" width="13.140625" style="145" bestFit="1" customWidth="1"/>
    <col min="15624" max="15872" width="9.140625" style="145"/>
    <col min="15873" max="15873" width="6.7109375" style="145" customWidth="1"/>
    <col min="15874" max="15874" width="30.7109375" style="145" customWidth="1"/>
    <col min="15875" max="15875" width="12.7109375" style="145" bestFit="1" customWidth="1"/>
    <col min="15876" max="15876" width="12.28515625" style="145" bestFit="1" customWidth="1"/>
    <col min="15877" max="15877" width="13.28515625" style="145" bestFit="1" customWidth="1"/>
    <col min="15878" max="15878" width="13" style="145" customWidth="1"/>
    <col min="15879" max="15879" width="13.140625" style="145" bestFit="1" customWidth="1"/>
    <col min="15880" max="16128" width="9.140625" style="145"/>
    <col min="16129" max="16129" width="6.7109375" style="145" customWidth="1"/>
    <col min="16130" max="16130" width="30.7109375" style="145" customWidth="1"/>
    <col min="16131" max="16131" width="12.7109375" style="145" bestFit="1" customWidth="1"/>
    <col min="16132" max="16132" width="12.28515625" style="145" bestFit="1" customWidth="1"/>
    <col min="16133" max="16133" width="13.28515625" style="145" bestFit="1" customWidth="1"/>
    <col min="16134" max="16134" width="13" style="145" customWidth="1"/>
    <col min="16135" max="16135" width="13.140625" style="145" bestFit="1" customWidth="1"/>
    <col min="16136" max="16384" width="9.140625" style="145"/>
  </cols>
  <sheetData>
    <row r="1" spans="1:10" x14ac:dyDescent="0.2">
      <c r="A1" s="294" t="s">
        <v>109</v>
      </c>
      <c r="B1" s="294"/>
      <c r="C1" s="294"/>
      <c r="D1" s="294"/>
      <c r="E1" s="294"/>
      <c r="F1" s="294"/>
      <c r="G1" s="167"/>
      <c r="H1" s="167"/>
      <c r="I1" s="167"/>
      <c r="J1" s="167"/>
    </row>
    <row r="2" spans="1:10" x14ac:dyDescent="0.2">
      <c r="A2" s="168" t="s">
        <v>110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4.25" x14ac:dyDescent="0.2">
      <c r="A3" s="169"/>
      <c r="B3" s="144"/>
      <c r="C3" s="144"/>
      <c r="D3" s="144"/>
      <c r="E3" s="144"/>
      <c r="F3" s="144"/>
      <c r="G3" s="144"/>
      <c r="H3" s="144"/>
      <c r="I3" s="144"/>
      <c r="J3" s="144"/>
    </row>
    <row r="4" spans="1:10" ht="14.25" x14ac:dyDescent="0.2">
      <c r="A4" s="169" t="s">
        <v>184</v>
      </c>
      <c r="B4" s="144"/>
      <c r="C4" s="144"/>
      <c r="D4" s="144"/>
      <c r="E4" s="170"/>
      <c r="F4" s="144"/>
      <c r="G4" s="170"/>
      <c r="H4" s="170"/>
      <c r="I4" s="144"/>
      <c r="J4" s="144"/>
    </row>
    <row r="5" spans="1:10" x14ac:dyDescent="0.2">
      <c r="A5" s="167" t="s">
        <v>185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3.3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</row>
    <row r="7" spans="1:10" ht="13.35" customHeight="1" x14ac:dyDescent="0.2">
      <c r="A7" s="293" t="s">
        <v>111</v>
      </c>
      <c r="B7" s="293"/>
      <c r="C7" s="293"/>
      <c r="D7" s="293"/>
      <c r="E7" s="293"/>
      <c r="F7" s="293"/>
      <c r="G7" s="293"/>
      <c r="H7" s="293"/>
      <c r="I7" s="293"/>
      <c r="J7" s="293"/>
    </row>
    <row r="8" spans="1:10" ht="22.15" customHeight="1" x14ac:dyDescent="0.2">
      <c r="A8" s="293" t="s">
        <v>124</v>
      </c>
      <c r="B8" s="293"/>
      <c r="C8" s="293"/>
      <c r="D8" s="293"/>
      <c r="E8" s="293"/>
      <c r="F8" s="293"/>
      <c r="G8" s="293"/>
      <c r="H8" s="293"/>
      <c r="I8" s="293"/>
      <c r="J8" s="293"/>
    </row>
    <row r="9" spans="1:10" ht="13.35" customHeight="1" x14ac:dyDescent="0.2">
      <c r="A9" s="293" t="s">
        <v>125</v>
      </c>
      <c r="B9" s="293"/>
      <c r="C9" s="293"/>
      <c r="D9" s="293"/>
      <c r="E9" s="293"/>
      <c r="F9" s="293"/>
      <c r="G9" s="293"/>
      <c r="H9" s="293"/>
      <c r="I9" s="293"/>
      <c r="J9" s="293"/>
    </row>
    <row r="10" spans="1:10" ht="13.35" customHeight="1" x14ac:dyDescent="0.2">
      <c r="A10" s="293"/>
      <c r="B10" s="293"/>
      <c r="C10" s="293"/>
      <c r="D10" s="293"/>
      <c r="E10" s="293"/>
      <c r="F10" s="293"/>
      <c r="G10" s="293"/>
      <c r="H10" s="293"/>
      <c r="I10" s="293"/>
      <c r="J10" s="293"/>
    </row>
    <row r="11" spans="1:10" x14ac:dyDescent="0.2">
      <c r="A11" s="167" t="s">
        <v>112</v>
      </c>
      <c r="B11" s="167"/>
      <c r="C11" s="167"/>
      <c r="D11" s="167"/>
      <c r="E11" s="167"/>
      <c r="F11" s="167"/>
      <c r="G11" s="167"/>
      <c r="H11" s="167"/>
      <c r="I11" s="167"/>
      <c r="J11" s="167"/>
    </row>
    <row r="12" spans="1:10" ht="31.5" x14ac:dyDescent="0.2">
      <c r="A12" s="146" t="s">
        <v>0</v>
      </c>
      <c r="B12" s="146" t="s">
        <v>126</v>
      </c>
      <c r="C12" s="146" t="s">
        <v>114</v>
      </c>
      <c r="D12" s="146" t="s">
        <v>127</v>
      </c>
      <c r="E12" s="146" t="s">
        <v>113</v>
      </c>
      <c r="F12" s="147" t="s">
        <v>186</v>
      </c>
    </row>
    <row r="13" spans="1:10" ht="13.5" x14ac:dyDescent="0.25">
      <c r="A13" s="148" t="s">
        <v>128</v>
      </c>
      <c r="B13" s="149" t="s">
        <v>129</v>
      </c>
      <c r="C13" s="150">
        <v>120000</v>
      </c>
      <c r="D13" s="150">
        <v>0</v>
      </c>
      <c r="E13" s="151">
        <v>1433360</v>
      </c>
      <c r="F13" s="152">
        <f>E13-C13</f>
        <v>1313360</v>
      </c>
    </row>
    <row r="14" spans="1:10" ht="13.5" outlineLevel="1" x14ac:dyDescent="0.25">
      <c r="A14" s="154" t="s">
        <v>128</v>
      </c>
      <c r="B14" s="155" t="s">
        <v>130</v>
      </c>
      <c r="C14" s="156">
        <v>120000</v>
      </c>
      <c r="D14" s="156">
        <v>0</v>
      </c>
      <c r="E14" s="157">
        <v>1398400</v>
      </c>
      <c r="F14" s="158">
        <f t="shared" ref="F14:F26" si="0">E14-C14</f>
        <v>1278400</v>
      </c>
    </row>
    <row r="15" spans="1:10" ht="25.5" outlineLevel="1" x14ac:dyDescent="0.25">
      <c r="A15" s="154" t="s">
        <v>128</v>
      </c>
      <c r="B15" s="155" t="s">
        <v>131</v>
      </c>
      <c r="C15" s="156">
        <v>0</v>
      </c>
      <c r="D15" s="156">
        <v>0</v>
      </c>
      <c r="E15" s="157">
        <v>34960</v>
      </c>
      <c r="F15" s="158">
        <f t="shared" si="0"/>
        <v>34960</v>
      </c>
    </row>
    <row r="16" spans="1:10" ht="13.5" x14ac:dyDescent="0.25">
      <c r="A16" s="148" t="s">
        <v>115</v>
      </c>
      <c r="B16" s="149" t="s">
        <v>129</v>
      </c>
      <c r="C16" s="150">
        <v>199998.74</v>
      </c>
      <c r="D16" s="150">
        <v>0</v>
      </c>
      <c r="E16" s="151">
        <v>500000</v>
      </c>
      <c r="F16" s="152">
        <f t="shared" si="0"/>
        <v>300001.26</v>
      </c>
    </row>
    <row r="17" spans="1:8" ht="13.5" outlineLevel="1" x14ac:dyDescent="0.25">
      <c r="A17" s="154" t="s">
        <v>115</v>
      </c>
      <c r="B17" s="155" t="s">
        <v>130</v>
      </c>
      <c r="C17" s="156">
        <v>199998.74</v>
      </c>
      <c r="D17" s="156">
        <v>0</v>
      </c>
      <c r="E17" s="157">
        <v>500000</v>
      </c>
      <c r="F17" s="158">
        <f t="shared" si="0"/>
        <v>300001.26</v>
      </c>
    </row>
    <row r="18" spans="1:8" ht="13.5" x14ac:dyDescent="0.25">
      <c r="A18" s="148" t="s">
        <v>132</v>
      </c>
      <c r="B18" s="149" t="s">
        <v>129</v>
      </c>
      <c r="C18" s="150">
        <v>628641.77</v>
      </c>
      <c r="D18" s="150">
        <v>0</v>
      </c>
      <c r="E18" s="151">
        <v>1667997.35</v>
      </c>
      <c r="F18" s="152">
        <f t="shared" si="0"/>
        <v>1039355.5800000001</v>
      </c>
    </row>
    <row r="19" spans="1:8" ht="13.5" outlineLevel="1" x14ac:dyDescent="0.25">
      <c r="A19" s="154" t="s">
        <v>132</v>
      </c>
      <c r="B19" s="155" t="s">
        <v>130</v>
      </c>
      <c r="C19" s="156">
        <v>50341.77</v>
      </c>
      <c r="D19" s="156">
        <v>0</v>
      </c>
      <c r="E19" s="157">
        <v>550400</v>
      </c>
      <c r="F19" s="158">
        <f t="shared" si="0"/>
        <v>500058.23</v>
      </c>
    </row>
    <row r="20" spans="1:8" ht="13.5" outlineLevel="1" x14ac:dyDescent="0.25">
      <c r="A20" s="154" t="s">
        <v>132</v>
      </c>
      <c r="B20" s="155" t="s">
        <v>133</v>
      </c>
      <c r="C20" s="156">
        <v>578300</v>
      </c>
      <c r="D20" s="156">
        <v>0</v>
      </c>
      <c r="E20" s="157">
        <v>1114800</v>
      </c>
      <c r="F20" s="158">
        <f t="shared" si="0"/>
        <v>536500</v>
      </c>
    </row>
    <row r="21" spans="1:8" ht="25.5" outlineLevel="1" x14ac:dyDescent="0.25">
      <c r="A21" s="154" t="s">
        <v>132</v>
      </c>
      <c r="B21" s="155" t="s">
        <v>131</v>
      </c>
      <c r="C21" s="156">
        <v>0</v>
      </c>
      <c r="D21" s="156">
        <v>0</v>
      </c>
      <c r="E21" s="157">
        <v>2797.35</v>
      </c>
      <c r="F21" s="158">
        <f t="shared" si="0"/>
        <v>2797.35</v>
      </c>
    </row>
    <row r="22" spans="1:8" ht="13.5" x14ac:dyDescent="0.25">
      <c r="A22" s="148" t="s">
        <v>134</v>
      </c>
      <c r="B22" s="149" t="s">
        <v>129</v>
      </c>
      <c r="C22" s="150">
        <v>9707170.1999999993</v>
      </c>
      <c r="D22" s="150">
        <v>0</v>
      </c>
      <c r="E22" s="151">
        <v>21268115</v>
      </c>
      <c r="F22" s="152">
        <f t="shared" si="0"/>
        <v>11560944.800000001</v>
      </c>
    </row>
    <row r="23" spans="1:8" ht="13.5" outlineLevel="1" x14ac:dyDescent="0.25">
      <c r="A23" s="154" t="s">
        <v>134</v>
      </c>
      <c r="B23" s="155" t="s">
        <v>133</v>
      </c>
      <c r="C23" s="156">
        <v>9707170.1999999993</v>
      </c>
      <c r="D23" s="156">
        <v>0</v>
      </c>
      <c r="E23" s="157">
        <v>21268115</v>
      </c>
      <c r="F23" s="158">
        <f t="shared" si="0"/>
        <v>11560944.800000001</v>
      </c>
    </row>
    <row r="24" spans="1:8" ht="13.5" x14ac:dyDescent="0.25">
      <c r="A24" s="148" t="s">
        <v>135</v>
      </c>
      <c r="B24" s="149" t="s">
        <v>129</v>
      </c>
      <c r="C24" s="150">
        <v>336046.86</v>
      </c>
      <c r="D24" s="150">
        <v>0</v>
      </c>
      <c r="E24" s="151">
        <v>678000</v>
      </c>
      <c r="F24" s="152">
        <f t="shared" si="0"/>
        <v>341953.14</v>
      </c>
    </row>
    <row r="25" spans="1:8" ht="13.5" outlineLevel="1" x14ac:dyDescent="0.25">
      <c r="A25" s="154" t="s">
        <v>135</v>
      </c>
      <c r="B25" s="155" t="s">
        <v>130</v>
      </c>
      <c r="C25" s="156">
        <v>336046.86</v>
      </c>
      <c r="D25" s="156">
        <v>0</v>
      </c>
      <c r="E25" s="157">
        <v>678000</v>
      </c>
      <c r="F25" s="158">
        <f t="shared" si="0"/>
        <v>341953.14</v>
      </c>
    </row>
    <row r="26" spans="1:8" ht="13.5" x14ac:dyDescent="0.25">
      <c r="A26" s="162" t="s">
        <v>116</v>
      </c>
      <c r="B26" s="164"/>
      <c r="C26" s="165">
        <v>10991857.57</v>
      </c>
      <c r="D26" s="165">
        <v>0</v>
      </c>
      <c r="E26" s="166">
        <v>25547472.350000001</v>
      </c>
      <c r="F26" s="152">
        <f t="shared" si="0"/>
        <v>14555614.780000001</v>
      </c>
      <c r="G26" s="279">
        <f>'бюджетные сентябрь.'!G44</f>
        <v>-1801461.33</v>
      </c>
      <c r="H26" s="279">
        <f>C26-G26</f>
        <v>12793318.9</v>
      </c>
    </row>
    <row r="27" spans="1:8" ht="42.75" customHeight="1" x14ac:dyDescent="0.2">
      <c r="A27" s="167"/>
    </row>
    <row r="28" spans="1:8" ht="42.75" customHeight="1" x14ac:dyDescent="0.2">
      <c r="A28" s="167"/>
    </row>
  </sheetData>
  <mergeCells count="6">
    <mergeCell ref="A10:J10"/>
    <mergeCell ref="A1:F1"/>
    <mergeCell ref="A6:J6"/>
    <mergeCell ref="A7:J7"/>
    <mergeCell ref="A8:J8"/>
    <mergeCell ref="A9:J9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42"/>
  <sheetViews>
    <sheetView showGridLines="0" workbookViewId="0">
      <selection activeCell="H15" sqref="H15"/>
    </sheetView>
  </sheetViews>
  <sheetFormatPr defaultRowHeight="12.75" customHeight="1" outlineLevelRow="1" x14ac:dyDescent="0.2"/>
  <cols>
    <col min="1" max="1" width="9.42578125" style="174" customWidth="1"/>
    <col min="2" max="2" width="38.28515625" style="174" customWidth="1"/>
    <col min="3" max="3" width="11.140625" style="174" bestFit="1" customWidth="1"/>
    <col min="4" max="4" width="10.85546875" style="174" bestFit="1" customWidth="1"/>
    <col min="5" max="7" width="11.140625" style="174" bestFit="1" customWidth="1"/>
    <col min="8" max="8" width="10.85546875" style="174" bestFit="1" customWidth="1"/>
    <col min="9" max="11" width="10" style="174" bestFit="1" customWidth="1"/>
    <col min="12" max="12" width="10.85546875" style="174" bestFit="1" customWidth="1"/>
    <col min="13" max="13" width="12.5703125" style="174" bestFit="1" customWidth="1"/>
    <col min="14" max="256" width="9.140625" style="174"/>
    <col min="257" max="257" width="9.42578125" style="174" customWidth="1"/>
    <col min="258" max="258" width="38.28515625" style="174" customWidth="1"/>
    <col min="259" max="259" width="11.140625" style="174" bestFit="1" customWidth="1"/>
    <col min="260" max="260" width="10.85546875" style="174" bestFit="1" customWidth="1"/>
    <col min="261" max="263" width="11.140625" style="174" bestFit="1" customWidth="1"/>
    <col min="264" max="264" width="10.85546875" style="174" bestFit="1" customWidth="1"/>
    <col min="265" max="267" width="10" style="174" bestFit="1" customWidth="1"/>
    <col min="268" max="268" width="10.85546875" style="174" bestFit="1" customWidth="1"/>
    <col min="269" max="269" width="12.5703125" style="174" bestFit="1" customWidth="1"/>
    <col min="270" max="512" width="9.140625" style="174"/>
    <col min="513" max="513" width="9.42578125" style="174" customWidth="1"/>
    <col min="514" max="514" width="38.28515625" style="174" customWidth="1"/>
    <col min="515" max="515" width="11.140625" style="174" bestFit="1" customWidth="1"/>
    <col min="516" max="516" width="10.85546875" style="174" bestFit="1" customWidth="1"/>
    <col min="517" max="519" width="11.140625" style="174" bestFit="1" customWidth="1"/>
    <col min="520" max="520" width="10.85546875" style="174" bestFit="1" customWidth="1"/>
    <col min="521" max="523" width="10" style="174" bestFit="1" customWidth="1"/>
    <col min="524" max="524" width="10.85546875" style="174" bestFit="1" customWidth="1"/>
    <col min="525" max="525" width="12.5703125" style="174" bestFit="1" customWidth="1"/>
    <col min="526" max="768" width="9.140625" style="174"/>
    <col min="769" max="769" width="9.42578125" style="174" customWidth="1"/>
    <col min="770" max="770" width="38.28515625" style="174" customWidth="1"/>
    <col min="771" max="771" width="11.140625" style="174" bestFit="1" customWidth="1"/>
    <col min="772" max="772" width="10.85546875" style="174" bestFit="1" customWidth="1"/>
    <col min="773" max="775" width="11.140625" style="174" bestFit="1" customWidth="1"/>
    <col min="776" max="776" width="10.85546875" style="174" bestFit="1" customWidth="1"/>
    <col min="777" max="779" width="10" style="174" bestFit="1" customWidth="1"/>
    <col min="780" max="780" width="10.85546875" style="174" bestFit="1" customWidth="1"/>
    <col min="781" max="781" width="12.5703125" style="174" bestFit="1" customWidth="1"/>
    <col min="782" max="1024" width="9.140625" style="174"/>
    <col min="1025" max="1025" width="9.42578125" style="174" customWidth="1"/>
    <col min="1026" max="1026" width="38.28515625" style="174" customWidth="1"/>
    <col min="1027" max="1027" width="11.140625" style="174" bestFit="1" customWidth="1"/>
    <col min="1028" max="1028" width="10.85546875" style="174" bestFit="1" customWidth="1"/>
    <col min="1029" max="1031" width="11.140625" style="174" bestFit="1" customWidth="1"/>
    <col min="1032" max="1032" width="10.85546875" style="174" bestFit="1" customWidth="1"/>
    <col min="1033" max="1035" width="10" style="174" bestFit="1" customWidth="1"/>
    <col min="1036" max="1036" width="10.85546875" style="174" bestFit="1" customWidth="1"/>
    <col min="1037" max="1037" width="12.5703125" style="174" bestFit="1" customWidth="1"/>
    <col min="1038" max="1280" width="9.140625" style="174"/>
    <col min="1281" max="1281" width="9.42578125" style="174" customWidth="1"/>
    <col min="1282" max="1282" width="38.28515625" style="174" customWidth="1"/>
    <col min="1283" max="1283" width="11.140625" style="174" bestFit="1" customWidth="1"/>
    <col min="1284" max="1284" width="10.85546875" style="174" bestFit="1" customWidth="1"/>
    <col min="1285" max="1287" width="11.140625" style="174" bestFit="1" customWidth="1"/>
    <col min="1288" max="1288" width="10.85546875" style="174" bestFit="1" customWidth="1"/>
    <col min="1289" max="1291" width="10" style="174" bestFit="1" customWidth="1"/>
    <col min="1292" max="1292" width="10.85546875" style="174" bestFit="1" customWidth="1"/>
    <col min="1293" max="1293" width="12.5703125" style="174" bestFit="1" customWidth="1"/>
    <col min="1294" max="1536" width="9.140625" style="174"/>
    <col min="1537" max="1537" width="9.42578125" style="174" customWidth="1"/>
    <col min="1538" max="1538" width="38.28515625" style="174" customWidth="1"/>
    <col min="1539" max="1539" width="11.140625" style="174" bestFit="1" customWidth="1"/>
    <col min="1540" max="1540" width="10.85546875" style="174" bestFit="1" customWidth="1"/>
    <col min="1541" max="1543" width="11.140625" style="174" bestFit="1" customWidth="1"/>
    <col min="1544" max="1544" width="10.85546875" style="174" bestFit="1" customWidth="1"/>
    <col min="1545" max="1547" width="10" style="174" bestFit="1" customWidth="1"/>
    <col min="1548" max="1548" width="10.85546875" style="174" bestFit="1" customWidth="1"/>
    <col min="1549" max="1549" width="12.5703125" style="174" bestFit="1" customWidth="1"/>
    <col min="1550" max="1792" width="9.140625" style="174"/>
    <col min="1793" max="1793" width="9.42578125" style="174" customWidth="1"/>
    <col min="1794" max="1794" width="38.28515625" style="174" customWidth="1"/>
    <col min="1795" max="1795" width="11.140625" style="174" bestFit="1" customWidth="1"/>
    <col min="1796" max="1796" width="10.85546875" style="174" bestFit="1" customWidth="1"/>
    <col min="1797" max="1799" width="11.140625" style="174" bestFit="1" customWidth="1"/>
    <col min="1800" max="1800" width="10.85546875" style="174" bestFit="1" customWidth="1"/>
    <col min="1801" max="1803" width="10" style="174" bestFit="1" customWidth="1"/>
    <col min="1804" max="1804" width="10.85546875" style="174" bestFit="1" customWidth="1"/>
    <col min="1805" max="1805" width="12.5703125" style="174" bestFit="1" customWidth="1"/>
    <col min="1806" max="2048" width="9.140625" style="174"/>
    <col min="2049" max="2049" width="9.42578125" style="174" customWidth="1"/>
    <col min="2050" max="2050" width="38.28515625" style="174" customWidth="1"/>
    <col min="2051" max="2051" width="11.140625" style="174" bestFit="1" customWidth="1"/>
    <col min="2052" max="2052" width="10.85546875" style="174" bestFit="1" customWidth="1"/>
    <col min="2053" max="2055" width="11.140625" style="174" bestFit="1" customWidth="1"/>
    <col min="2056" max="2056" width="10.85546875" style="174" bestFit="1" customWidth="1"/>
    <col min="2057" max="2059" width="10" style="174" bestFit="1" customWidth="1"/>
    <col min="2060" max="2060" width="10.85546875" style="174" bestFit="1" customWidth="1"/>
    <col min="2061" max="2061" width="12.5703125" style="174" bestFit="1" customWidth="1"/>
    <col min="2062" max="2304" width="9.140625" style="174"/>
    <col min="2305" max="2305" width="9.42578125" style="174" customWidth="1"/>
    <col min="2306" max="2306" width="38.28515625" style="174" customWidth="1"/>
    <col min="2307" max="2307" width="11.140625" style="174" bestFit="1" customWidth="1"/>
    <col min="2308" max="2308" width="10.85546875" style="174" bestFit="1" customWidth="1"/>
    <col min="2309" max="2311" width="11.140625" style="174" bestFit="1" customWidth="1"/>
    <col min="2312" max="2312" width="10.85546875" style="174" bestFit="1" customWidth="1"/>
    <col min="2313" max="2315" width="10" style="174" bestFit="1" customWidth="1"/>
    <col min="2316" max="2316" width="10.85546875" style="174" bestFit="1" customWidth="1"/>
    <col min="2317" max="2317" width="12.5703125" style="174" bestFit="1" customWidth="1"/>
    <col min="2318" max="2560" width="9.140625" style="174"/>
    <col min="2561" max="2561" width="9.42578125" style="174" customWidth="1"/>
    <col min="2562" max="2562" width="38.28515625" style="174" customWidth="1"/>
    <col min="2563" max="2563" width="11.140625" style="174" bestFit="1" customWidth="1"/>
    <col min="2564" max="2564" width="10.85546875" style="174" bestFit="1" customWidth="1"/>
    <col min="2565" max="2567" width="11.140625" style="174" bestFit="1" customWidth="1"/>
    <col min="2568" max="2568" width="10.85546875" style="174" bestFit="1" customWidth="1"/>
    <col min="2569" max="2571" width="10" style="174" bestFit="1" customWidth="1"/>
    <col min="2572" max="2572" width="10.85546875" style="174" bestFit="1" customWidth="1"/>
    <col min="2573" max="2573" width="12.5703125" style="174" bestFit="1" customWidth="1"/>
    <col min="2574" max="2816" width="9.140625" style="174"/>
    <col min="2817" max="2817" width="9.42578125" style="174" customWidth="1"/>
    <col min="2818" max="2818" width="38.28515625" style="174" customWidth="1"/>
    <col min="2819" max="2819" width="11.140625" style="174" bestFit="1" customWidth="1"/>
    <col min="2820" max="2820" width="10.85546875" style="174" bestFit="1" customWidth="1"/>
    <col min="2821" max="2823" width="11.140625" style="174" bestFit="1" customWidth="1"/>
    <col min="2824" max="2824" width="10.85546875" style="174" bestFit="1" customWidth="1"/>
    <col min="2825" max="2827" width="10" style="174" bestFit="1" customWidth="1"/>
    <col min="2828" max="2828" width="10.85546875" style="174" bestFit="1" customWidth="1"/>
    <col min="2829" max="2829" width="12.5703125" style="174" bestFit="1" customWidth="1"/>
    <col min="2830" max="3072" width="9.140625" style="174"/>
    <col min="3073" max="3073" width="9.42578125" style="174" customWidth="1"/>
    <col min="3074" max="3074" width="38.28515625" style="174" customWidth="1"/>
    <col min="3075" max="3075" width="11.140625" style="174" bestFit="1" customWidth="1"/>
    <col min="3076" max="3076" width="10.85546875" style="174" bestFit="1" customWidth="1"/>
    <col min="3077" max="3079" width="11.140625" style="174" bestFit="1" customWidth="1"/>
    <col min="3080" max="3080" width="10.85546875" style="174" bestFit="1" customWidth="1"/>
    <col min="3081" max="3083" width="10" style="174" bestFit="1" customWidth="1"/>
    <col min="3084" max="3084" width="10.85546875" style="174" bestFit="1" customWidth="1"/>
    <col min="3085" max="3085" width="12.5703125" style="174" bestFit="1" customWidth="1"/>
    <col min="3086" max="3328" width="9.140625" style="174"/>
    <col min="3329" max="3329" width="9.42578125" style="174" customWidth="1"/>
    <col min="3330" max="3330" width="38.28515625" style="174" customWidth="1"/>
    <col min="3331" max="3331" width="11.140625" style="174" bestFit="1" customWidth="1"/>
    <col min="3332" max="3332" width="10.85546875" style="174" bestFit="1" customWidth="1"/>
    <col min="3333" max="3335" width="11.140625" style="174" bestFit="1" customWidth="1"/>
    <col min="3336" max="3336" width="10.85546875" style="174" bestFit="1" customWidth="1"/>
    <col min="3337" max="3339" width="10" style="174" bestFit="1" customWidth="1"/>
    <col min="3340" max="3340" width="10.85546875" style="174" bestFit="1" customWidth="1"/>
    <col min="3341" max="3341" width="12.5703125" style="174" bestFit="1" customWidth="1"/>
    <col min="3342" max="3584" width="9.140625" style="174"/>
    <col min="3585" max="3585" width="9.42578125" style="174" customWidth="1"/>
    <col min="3586" max="3586" width="38.28515625" style="174" customWidth="1"/>
    <col min="3587" max="3587" width="11.140625" style="174" bestFit="1" customWidth="1"/>
    <col min="3588" max="3588" width="10.85546875" style="174" bestFit="1" customWidth="1"/>
    <col min="3589" max="3591" width="11.140625" style="174" bestFit="1" customWidth="1"/>
    <col min="3592" max="3592" width="10.85546875" style="174" bestFit="1" customWidth="1"/>
    <col min="3593" max="3595" width="10" style="174" bestFit="1" customWidth="1"/>
    <col min="3596" max="3596" width="10.85546875" style="174" bestFit="1" customWidth="1"/>
    <col min="3597" max="3597" width="12.5703125" style="174" bestFit="1" customWidth="1"/>
    <col min="3598" max="3840" width="9.140625" style="174"/>
    <col min="3841" max="3841" width="9.42578125" style="174" customWidth="1"/>
    <col min="3842" max="3842" width="38.28515625" style="174" customWidth="1"/>
    <col min="3843" max="3843" width="11.140625" style="174" bestFit="1" customWidth="1"/>
    <col min="3844" max="3844" width="10.85546875" style="174" bestFit="1" customWidth="1"/>
    <col min="3845" max="3847" width="11.140625" style="174" bestFit="1" customWidth="1"/>
    <col min="3848" max="3848" width="10.85546875" style="174" bestFit="1" customWidth="1"/>
    <col min="3849" max="3851" width="10" style="174" bestFit="1" customWidth="1"/>
    <col min="3852" max="3852" width="10.85546875" style="174" bestFit="1" customWidth="1"/>
    <col min="3853" max="3853" width="12.5703125" style="174" bestFit="1" customWidth="1"/>
    <col min="3854" max="4096" width="9.140625" style="174"/>
    <col min="4097" max="4097" width="9.42578125" style="174" customWidth="1"/>
    <col min="4098" max="4098" width="38.28515625" style="174" customWidth="1"/>
    <col min="4099" max="4099" width="11.140625" style="174" bestFit="1" customWidth="1"/>
    <col min="4100" max="4100" width="10.85546875" style="174" bestFit="1" customWidth="1"/>
    <col min="4101" max="4103" width="11.140625" style="174" bestFit="1" customWidth="1"/>
    <col min="4104" max="4104" width="10.85546875" style="174" bestFit="1" customWidth="1"/>
    <col min="4105" max="4107" width="10" style="174" bestFit="1" customWidth="1"/>
    <col min="4108" max="4108" width="10.85546875" style="174" bestFit="1" customWidth="1"/>
    <col min="4109" max="4109" width="12.5703125" style="174" bestFit="1" customWidth="1"/>
    <col min="4110" max="4352" width="9.140625" style="174"/>
    <col min="4353" max="4353" width="9.42578125" style="174" customWidth="1"/>
    <col min="4354" max="4354" width="38.28515625" style="174" customWidth="1"/>
    <col min="4355" max="4355" width="11.140625" style="174" bestFit="1" customWidth="1"/>
    <col min="4356" max="4356" width="10.85546875" style="174" bestFit="1" customWidth="1"/>
    <col min="4357" max="4359" width="11.140625" style="174" bestFit="1" customWidth="1"/>
    <col min="4360" max="4360" width="10.85546875" style="174" bestFit="1" customWidth="1"/>
    <col min="4361" max="4363" width="10" style="174" bestFit="1" customWidth="1"/>
    <col min="4364" max="4364" width="10.85546875" style="174" bestFit="1" customWidth="1"/>
    <col min="4365" max="4365" width="12.5703125" style="174" bestFit="1" customWidth="1"/>
    <col min="4366" max="4608" width="9.140625" style="174"/>
    <col min="4609" max="4609" width="9.42578125" style="174" customWidth="1"/>
    <col min="4610" max="4610" width="38.28515625" style="174" customWidth="1"/>
    <col min="4611" max="4611" width="11.140625" style="174" bestFit="1" customWidth="1"/>
    <col min="4612" max="4612" width="10.85546875" style="174" bestFit="1" customWidth="1"/>
    <col min="4613" max="4615" width="11.140625" style="174" bestFit="1" customWidth="1"/>
    <col min="4616" max="4616" width="10.85546875" style="174" bestFit="1" customWidth="1"/>
    <col min="4617" max="4619" width="10" style="174" bestFit="1" customWidth="1"/>
    <col min="4620" max="4620" width="10.85546875" style="174" bestFit="1" customWidth="1"/>
    <col min="4621" max="4621" width="12.5703125" style="174" bestFit="1" customWidth="1"/>
    <col min="4622" max="4864" width="9.140625" style="174"/>
    <col min="4865" max="4865" width="9.42578125" style="174" customWidth="1"/>
    <col min="4866" max="4866" width="38.28515625" style="174" customWidth="1"/>
    <col min="4867" max="4867" width="11.140625" style="174" bestFit="1" customWidth="1"/>
    <col min="4868" max="4868" width="10.85546875" style="174" bestFit="1" customWidth="1"/>
    <col min="4869" max="4871" width="11.140625" style="174" bestFit="1" customWidth="1"/>
    <col min="4872" max="4872" width="10.85546875" style="174" bestFit="1" customWidth="1"/>
    <col min="4873" max="4875" width="10" style="174" bestFit="1" customWidth="1"/>
    <col min="4876" max="4876" width="10.85546875" style="174" bestFit="1" customWidth="1"/>
    <col min="4877" max="4877" width="12.5703125" style="174" bestFit="1" customWidth="1"/>
    <col min="4878" max="5120" width="9.140625" style="174"/>
    <col min="5121" max="5121" width="9.42578125" style="174" customWidth="1"/>
    <col min="5122" max="5122" width="38.28515625" style="174" customWidth="1"/>
    <col min="5123" max="5123" width="11.140625" style="174" bestFit="1" customWidth="1"/>
    <col min="5124" max="5124" width="10.85546875" style="174" bestFit="1" customWidth="1"/>
    <col min="5125" max="5127" width="11.140625" style="174" bestFit="1" customWidth="1"/>
    <col min="5128" max="5128" width="10.85546875" style="174" bestFit="1" customWidth="1"/>
    <col min="5129" max="5131" width="10" style="174" bestFit="1" customWidth="1"/>
    <col min="5132" max="5132" width="10.85546875" style="174" bestFit="1" customWidth="1"/>
    <col min="5133" max="5133" width="12.5703125" style="174" bestFit="1" customWidth="1"/>
    <col min="5134" max="5376" width="9.140625" style="174"/>
    <col min="5377" max="5377" width="9.42578125" style="174" customWidth="1"/>
    <col min="5378" max="5378" width="38.28515625" style="174" customWidth="1"/>
    <col min="5379" max="5379" width="11.140625" style="174" bestFit="1" customWidth="1"/>
    <col min="5380" max="5380" width="10.85546875" style="174" bestFit="1" customWidth="1"/>
    <col min="5381" max="5383" width="11.140625" style="174" bestFit="1" customWidth="1"/>
    <col min="5384" max="5384" width="10.85546875" style="174" bestFit="1" customWidth="1"/>
    <col min="5385" max="5387" width="10" style="174" bestFit="1" customWidth="1"/>
    <col min="5388" max="5388" width="10.85546875" style="174" bestFit="1" customWidth="1"/>
    <col min="5389" max="5389" width="12.5703125" style="174" bestFit="1" customWidth="1"/>
    <col min="5390" max="5632" width="9.140625" style="174"/>
    <col min="5633" max="5633" width="9.42578125" style="174" customWidth="1"/>
    <col min="5634" max="5634" width="38.28515625" style="174" customWidth="1"/>
    <col min="5635" max="5635" width="11.140625" style="174" bestFit="1" customWidth="1"/>
    <col min="5636" max="5636" width="10.85546875" style="174" bestFit="1" customWidth="1"/>
    <col min="5637" max="5639" width="11.140625" style="174" bestFit="1" customWidth="1"/>
    <col min="5640" max="5640" width="10.85546875" style="174" bestFit="1" customWidth="1"/>
    <col min="5641" max="5643" width="10" style="174" bestFit="1" customWidth="1"/>
    <col min="5644" max="5644" width="10.85546875" style="174" bestFit="1" customWidth="1"/>
    <col min="5645" max="5645" width="12.5703125" style="174" bestFit="1" customWidth="1"/>
    <col min="5646" max="5888" width="9.140625" style="174"/>
    <col min="5889" max="5889" width="9.42578125" style="174" customWidth="1"/>
    <col min="5890" max="5890" width="38.28515625" style="174" customWidth="1"/>
    <col min="5891" max="5891" width="11.140625" style="174" bestFit="1" customWidth="1"/>
    <col min="5892" max="5892" width="10.85546875" style="174" bestFit="1" customWidth="1"/>
    <col min="5893" max="5895" width="11.140625" style="174" bestFit="1" customWidth="1"/>
    <col min="5896" max="5896" width="10.85546875" style="174" bestFit="1" customWidth="1"/>
    <col min="5897" max="5899" width="10" style="174" bestFit="1" customWidth="1"/>
    <col min="5900" max="5900" width="10.85546875" style="174" bestFit="1" customWidth="1"/>
    <col min="5901" max="5901" width="12.5703125" style="174" bestFit="1" customWidth="1"/>
    <col min="5902" max="6144" width="9.140625" style="174"/>
    <col min="6145" max="6145" width="9.42578125" style="174" customWidth="1"/>
    <col min="6146" max="6146" width="38.28515625" style="174" customWidth="1"/>
    <col min="6147" max="6147" width="11.140625" style="174" bestFit="1" customWidth="1"/>
    <col min="6148" max="6148" width="10.85546875" style="174" bestFit="1" customWidth="1"/>
    <col min="6149" max="6151" width="11.140625" style="174" bestFit="1" customWidth="1"/>
    <col min="6152" max="6152" width="10.85546875" style="174" bestFit="1" customWidth="1"/>
    <col min="6153" max="6155" width="10" style="174" bestFit="1" customWidth="1"/>
    <col min="6156" max="6156" width="10.85546875" style="174" bestFit="1" customWidth="1"/>
    <col min="6157" max="6157" width="12.5703125" style="174" bestFit="1" customWidth="1"/>
    <col min="6158" max="6400" width="9.140625" style="174"/>
    <col min="6401" max="6401" width="9.42578125" style="174" customWidth="1"/>
    <col min="6402" max="6402" width="38.28515625" style="174" customWidth="1"/>
    <col min="6403" max="6403" width="11.140625" style="174" bestFit="1" customWidth="1"/>
    <col min="6404" max="6404" width="10.85546875" style="174" bestFit="1" customWidth="1"/>
    <col min="6405" max="6407" width="11.140625" style="174" bestFit="1" customWidth="1"/>
    <col min="6408" max="6408" width="10.85546875" style="174" bestFit="1" customWidth="1"/>
    <col min="6409" max="6411" width="10" style="174" bestFit="1" customWidth="1"/>
    <col min="6412" max="6412" width="10.85546875" style="174" bestFit="1" customWidth="1"/>
    <col min="6413" max="6413" width="12.5703125" style="174" bestFit="1" customWidth="1"/>
    <col min="6414" max="6656" width="9.140625" style="174"/>
    <col min="6657" max="6657" width="9.42578125" style="174" customWidth="1"/>
    <col min="6658" max="6658" width="38.28515625" style="174" customWidth="1"/>
    <col min="6659" max="6659" width="11.140625" style="174" bestFit="1" customWidth="1"/>
    <col min="6660" max="6660" width="10.85546875" style="174" bestFit="1" customWidth="1"/>
    <col min="6661" max="6663" width="11.140625" style="174" bestFit="1" customWidth="1"/>
    <col min="6664" max="6664" width="10.85546875" style="174" bestFit="1" customWidth="1"/>
    <col min="6665" max="6667" width="10" style="174" bestFit="1" customWidth="1"/>
    <col min="6668" max="6668" width="10.85546875" style="174" bestFit="1" customWidth="1"/>
    <col min="6669" max="6669" width="12.5703125" style="174" bestFit="1" customWidth="1"/>
    <col min="6670" max="6912" width="9.140625" style="174"/>
    <col min="6913" max="6913" width="9.42578125" style="174" customWidth="1"/>
    <col min="6914" max="6914" width="38.28515625" style="174" customWidth="1"/>
    <col min="6915" max="6915" width="11.140625" style="174" bestFit="1" customWidth="1"/>
    <col min="6916" max="6916" width="10.85546875" style="174" bestFit="1" customWidth="1"/>
    <col min="6917" max="6919" width="11.140625" style="174" bestFit="1" customWidth="1"/>
    <col min="6920" max="6920" width="10.85546875" style="174" bestFit="1" customWidth="1"/>
    <col min="6921" max="6923" width="10" style="174" bestFit="1" customWidth="1"/>
    <col min="6924" max="6924" width="10.85546875" style="174" bestFit="1" customWidth="1"/>
    <col min="6925" max="6925" width="12.5703125" style="174" bestFit="1" customWidth="1"/>
    <col min="6926" max="7168" width="9.140625" style="174"/>
    <col min="7169" max="7169" width="9.42578125" style="174" customWidth="1"/>
    <col min="7170" max="7170" width="38.28515625" style="174" customWidth="1"/>
    <col min="7171" max="7171" width="11.140625" style="174" bestFit="1" customWidth="1"/>
    <col min="7172" max="7172" width="10.85546875" style="174" bestFit="1" customWidth="1"/>
    <col min="7173" max="7175" width="11.140625" style="174" bestFit="1" customWidth="1"/>
    <col min="7176" max="7176" width="10.85546875" style="174" bestFit="1" customWidth="1"/>
    <col min="7177" max="7179" width="10" style="174" bestFit="1" customWidth="1"/>
    <col min="7180" max="7180" width="10.85546875" style="174" bestFit="1" customWidth="1"/>
    <col min="7181" max="7181" width="12.5703125" style="174" bestFit="1" customWidth="1"/>
    <col min="7182" max="7424" width="9.140625" style="174"/>
    <col min="7425" max="7425" width="9.42578125" style="174" customWidth="1"/>
    <col min="7426" max="7426" width="38.28515625" style="174" customWidth="1"/>
    <col min="7427" max="7427" width="11.140625" style="174" bestFit="1" customWidth="1"/>
    <col min="7428" max="7428" width="10.85546875" style="174" bestFit="1" customWidth="1"/>
    <col min="7429" max="7431" width="11.140625" style="174" bestFit="1" customWidth="1"/>
    <col min="7432" max="7432" width="10.85546875" style="174" bestFit="1" customWidth="1"/>
    <col min="7433" max="7435" width="10" style="174" bestFit="1" customWidth="1"/>
    <col min="7436" max="7436" width="10.85546875" style="174" bestFit="1" customWidth="1"/>
    <col min="7437" max="7437" width="12.5703125" style="174" bestFit="1" customWidth="1"/>
    <col min="7438" max="7680" width="9.140625" style="174"/>
    <col min="7681" max="7681" width="9.42578125" style="174" customWidth="1"/>
    <col min="7682" max="7682" width="38.28515625" style="174" customWidth="1"/>
    <col min="7683" max="7683" width="11.140625" style="174" bestFit="1" customWidth="1"/>
    <col min="7684" max="7684" width="10.85546875" style="174" bestFit="1" customWidth="1"/>
    <col min="7685" max="7687" width="11.140625" style="174" bestFit="1" customWidth="1"/>
    <col min="7688" max="7688" width="10.85546875" style="174" bestFit="1" customWidth="1"/>
    <col min="7689" max="7691" width="10" style="174" bestFit="1" customWidth="1"/>
    <col min="7692" max="7692" width="10.85546875" style="174" bestFit="1" customWidth="1"/>
    <col min="7693" max="7693" width="12.5703125" style="174" bestFit="1" customWidth="1"/>
    <col min="7694" max="7936" width="9.140625" style="174"/>
    <col min="7937" max="7937" width="9.42578125" style="174" customWidth="1"/>
    <col min="7938" max="7938" width="38.28515625" style="174" customWidth="1"/>
    <col min="7939" max="7939" width="11.140625" style="174" bestFit="1" customWidth="1"/>
    <col min="7940" max="7940" width="10.85546875" style="174" bestFit="1" customWidth="1"/>
    <col min="7941" max="7943" width="11.140625" style="174" bestFit="1" customWidth="1"/>
    <col min="7944" max="7944" width="10.85546875" style="174" bestFit="1" customWidth="1"/>
    <col min="7945" max="7947" width="10" style="174" bestFit="1" customWidth="1"/>
    <col min="7948" max="7948" width="10.85546875" style="174" bestFit="1" customWidth="1"/>
    <col min="7949" max="7949" width="12.5703125" style="174" bestFit="1" customWidth="1"/>
    <col min="7950" max="8192" width="9.140625" style="174"/>
    <col min="8193" max="8193" width="9.42578125" style="174" customWidth="1"/>
    <col min="8194" max="8194" width="38.28515625" style="174" customWidth="1"/>
    <col min="8195" max="8195" width="11.140625" style="174" bestFit="1" customWidth="1"/>
    <col min="8196" max="8196" width="10.85546875" style="174" bestFit="1" customWidth="1"/>
    <col min="8197" max="8199" width="11.140625" style="174" bestFit="1" customWidth="1"/>
    <col min="8200" max="8200" width="10.85546875" style="174" bestFit="1" customWidth="1"/>
    <col min="8201" max="8203" width="10" style="174" bestFit="1" customWidth="1"/>
    <col min="8204" max="8204" width="10.85546875" style="174" bestFit="1" customWidth="1"/>
    <col min="8205" max="8205" width="12.5703125" style="174" bestFit="1" customWidth="1"/>
    <col min="8206" max="8448" width="9.140625" style="174"/>
    <col min="8449" max="8449" width="9.42578125" style="174" customWidth="1"/>
    <col min="8450" max="8450" width="38.28515625" style="174" customWidth="1"/>
    <col min="8451" max="8451" width="11.140625" style="174" bestFit="1" customWidth="1"/>
    <col min="8452" max="8452" width="10.85546875" style="174" bestFit="1" customWidth="1"/>
    <col min="8453" max="8455" width="11.140625" style="174" bestFit="1" customWidth="1"/>
    <col min="8456" max="8456" width="10.85546875" style="174" bestFit="1" customWidth="1"/>
    <col min="8457" max="8459" width="10" style="174" bestFit="1" customWidth="1"/>
    <col min="8460" max="8460" width="10.85546875" style="174" bestFit="1" customWidth="1"/>
    <col min="8461" max="8461" width="12.5703125" style="174" bestFit="1" customWidth="1"/>
    <col min="8462" max="8704" width="9.140625" style="174"/>
    <col min="8705" max="8705" width="9.42578125" style="174" customWidth="1"/>
    <col min="8706" max="8706" width="38.28515625" style="174" customWidth="1"/>
    <col min="8707" max="8707" width="11.140625" style="174" bestFit="1" customWidth="1"/>
    <col min="8708" max="8708" width="10.85546875" style="174" bestFit="1" customWidth="1"/>
    <col min="8709" max="8711" width="11.140625" style="174" bestFit="1" customWidth="1"/>
    <col min="8712" max="8712" width="10.85546875" style="174" bestFit="1" customWidth="1"/>
    <col min="8713" max="8715" width="10" style="174" bestFit="1" customWidth="1"/>
    <col min="8716" max="8716" width="10.85546875" style="174" bestFit="1" customWidth="1"/>
    <col min="8717" max="8717" width="12.5703125" style="174" bestFit="1" customWidth="1"/>
    <col min="8718" max="8960" width="9.140625" style="174"/>
    <col min="8961" max="8961" width="9.42578125" style="174" customWidth="1"/>
    <col min="8962" max="8962" width="38.28515625" style="174" customWidth="1"/>
    <col min="8963" max="8963" width="11.140625" style="174" bestFit="1" customWidth="1"/>
    <col min="8964" max="8964" width="10.85546875" style="174" bestFit="1" customWidth="1"/>
    <col min="8965" max="8967" width="11.140625" style="174" bestFit="1" customWidth="1"/>
    <col min="8968" max="8968" width="10.85546875" style="174" bestFit="1" customWidth="1"/>
    <col min="8969" max="8971" width="10" style="174" bestFit="1" customWidth="1"/>
    <col min="8972" max="8972" width="10.85546875" style="174" bestFit="1" customWidth="1"/>
    <col min="8973" max="8973" width="12.5703125" style="174" bestFit="1" customWidth="1"/>
    <col min="8974" max="9216" width="9.140625" style="174"/>
    <col min="9217" max="9217" width="9.42578125" style="174" customWidth="1"/>
    <col min="9218" max="9218" width="38.28515625" style="174" customWidth="1"/>
    <col min="9219" max="9219" width="11.140625" style="174" bestFit="1" customWidth="1"/>
    <col min="9220" max="9220" width="10.85546875" style="174" bestFit="1" customWidth="1"/>
    <col min="9221" max="9223" width="11.140625" style="174" bestFit="1" customWidth="1"/>
    <col min="9224" max="9224" width="10.85546875" style="174" bestFit="1" customWidth="1"/>
    <col min="9225" max="9227" width="10" style="174" bestFit="1" customWidth="1"/>
    <col min="9228" max="9228" width="10.85546875" style="174" bestFit="1" customWidth="1"/>
    <col min="9229" max="9229" width="12.5703125" style="174" bestFit="1" customWidth="1"/>
    <col min="9230" max="9472" width="9.140625" style="174"/>
    <col min="9473" max="9473" width="9.42578125" style="174" customWidth="1"/>
    <col min="9474" max="9474" width="38.28515625" style="174" customWidth="1"/>
    <col min="9475" max="9475" width="11.140625" style="174" bestFit="1" customWidth="1"/>
    <col min="9476" max="9476" width="10.85546875" style="174" bestFit="1" customWidth="1"/>
    <col min="9477" max="9479" width="11.140625" style="174" bestFit="1" customWidth="1"/>
    <col min="9480" max="9480" width="10.85546875" style="174" bestFit="1" customWidth="1"/>
    <col min="9481" max="9483" width="10" style="174" bestFit="1" customWidth="1"/>
    <col min="9484" max="9484" width="10.85546875" style="174" bestFit="1" customWidth="1"/>
    <col min="9485" max="9485" width="12.5703125" style="174" bestFit="1" customWidth="1"/>
    <col min="9486" max="9728" width="9.140625" style="174"/>
    <col min="9729" max="9729" width="9.42578125" style="174" customWidth="1"/>
    <col min="9730" max="9730" width="38.28515625" style="174" customWidth="1"/>
    <col min="9731" max="9731" width="11.140625" style="174" bestFit="1" customWidth="1"/>
    <col min="9732" max="9732" width="10.85546875" style="174" bestFit="1" customWidth="1"/>
    <col min="9733" max="9735" width="11.140625" style="174" bestFit="1" customWidth="1"/>
    <col min="9736" max="9736" width="10.85546875" style="174" bestFit="1" customWidth="1"/>
    <col min="9737" max="9739" width="10" style="174" bestFit="1" customWidth="1"/>
    <col min="9740" max="9740" width="10.85546875" style="174" bestFit="1" customWidth="1"/>
    <col min="9741" max="9741" width="12.5703125" style="174" bestFit="1" customWidth="1"/>
    <col min="9742" max="9984" width="9.140625" style="174"/>
    <col min="9985" max="9985" width="9.42578125" style="174" customWidth="1"/>
    <col min="9986" max="9986" width="38.28515625" style="174" customWidth="1"/>
    <col min="9987" max="9987" width="11.140625" style="174" bestFit="1" customWidth="1"/>
    <col min="9988" max="9988" width="10.85546875" style="174" bestFit="1" customWidth="1"/>
    <col min="9989" max="9991" width="11.140625" style="174" bestFit="1" customWidth="1"/>
    <col min="9992" max="9992" width="10.85546875" style="174" bestFit="1" customWidth="1"/>
    <col min="9993" max="9995" width="10" style="174" bestFit="1" customWidth="1"/>
    <col min="9996" max="9996" width="10.85546875" style="174" bestFit="1" customWidth="1"/>
    <col min="9997" max="9997" width="12.5703125" style="174" bestFit="1" customWidth="1"/>
    <col min="9998" max="10240" width="9.140625" style="174"/>
    <col min="10241" max="10241" width="9.42578125" style="174" customWidth="1"/>
    <col min="10242" max="10242" width="38.28515625" style="174" customWidth="1"/>
    <col min="10243" max="10243" width="11.140625" style="174" bestFit="1" customWidth="1"/>
    <col min="10244" max="10244" width="10.85546875" style="174" bestFit="1" customWidth="1"/>
    <col min="10245" max="10247" width="11.140625" style="174" bestFit="1" customWidth="1"/>
    <col min="10248" max="10248" width="10.85546875" style="174" bestFit="1" customWidth="1"/>
    <col min="10249" max="10251" width="10" style="174" bestFit="1" customWidth="1"/>
    <col min="10252" max="10252" width="10.85546875" style="174" bestFit="1" customWidth="1"/>
    <col min="10253" max="10253" width="12.5703125" style="174" bestFit="1" customWidth="1"/>
    <col min="10254" max="10496" width="9.140625" style="174"/>
    <col min="10497" max="10497" width="9.42578125" style="174" customWidth="1"/>
    <col min="10498" max="10498" width="38.28515625" style="174" customWidth="1"/>
    <col min="10499" max="10499" width="11.140625" style="174" bestFit="1" customWidth="1"/>
    <col min="10500" max="10500" width="10.85546875" style="174" bestFit="1" customWidth="1"/>
    <col min="10501" max="10503" width="11.140625" style="174" bestFit="1" customWidth="1"/>
    <col min="10504" max="10504" width="10.85546875" style="174" bestFit="1" customWidth="1"/>
    <col min="10505" max="10507" width="10" style="174" bestFit="1" customWidth="1"/>
    <col min="10508" max="10508" width="10.85546875" style="174" bestFit="1" customWidth="1"/>
    <col min="10509" max="10509" width="12.5703125" style="174" bestFit="1" customWidth="1"/>
    <col min="10510" max="10752" width="9.140625" style="174"/>
    <col min="10753" max="10753" width="9.42578125" style="174" customWidth="1"/>
    <col min="10754" max="10754" width="38.28515625" style="174" customWidth="1"/>
    <col min="10755" max="10755" width="11.140625" style="174" bestFit="1" customWidth="1"/>
    <col min="10756" max="10756" width="10.85546875" style="174" bestFit="1" customWidth="1"/>
    <col min="10757" max="10759" width="11.140625" style="174" bestFit="1" customWidth="1"/>
    <col min="10760" max="10760" width="10.85546875" style="174" bestFit="1" customWidth="1"/>
    <col min="10761" max="10763" width="10" style="174" bestFit="1" customWidth="1"/>
    <col min="10764" max="10764" width="10.85546875" style="174" bestFit="1" customWidth="1"/>
    <col min="10765" max="10765" width="12.5703125" style="174" bestFit="1" customWidth="1"/>
    <col min="10766" max="11008" width="9.140625" style="174"/>
    <col min="11009" max="11009" width="9.42578125" style="174" customWidth="1"/>
    <col min="11010" max="11010" width="38.28515625" style="174" customWidth="1"/>
    <col min="11011" max="11011" width="11.140625" style="174" bestFit="1" customWidth="1"/>
    <col min="11012" max="11012" width="10.85546875" style="174" bestFit="1" customWidth="1"/>
    <col min="11013" max="11015" width="11.140625" style="174" bestFit="1" customWidth="1"/>
    <col min="11016" max="11016" width="10.85546875" style="174" bestFit="1" customWidth="1"/>
    <col min="11017" max="11019" width="10" style="174" bestFit="1" customWidth="1"/>
    <col min="11020" max="11020" width="10.85546875" style="174" bestFit="1" customWidth="1"/>
    <col min="11021" max="11021" width="12.5703125" style="174" bestFit="1" customWidth="1"/>
    <col min="11022" max="11264" width="9.140625" style="174"/>
    <col min="11265" max="11265" width="9.42578125" style="174" customWidth="1"/>
    <col min="11266" max="11266" width="38.28515625" style="174" customWidth="1"/>
    <col min="11267" max="11267" width="11.140625" style="174" bestFit="1" customWidth="1"/>
    <col min="11268" max="11268" width="10.85546875" style="174" bestFit="1" customWidth="1"/>
    <col min="11269" max="11271" width="11.140625" style="174" bestFit="1" customWidth="1"/>
    <col min="11272" max="11272" width="10.85546875" style="174" bestFit="1" customWidth="1"/>
    <col min="11273" max="11275" width="10" style="174" bestFit="1" customWidth="1"/>
    <col min="11276" max="11276" width="10.85546875" style="174" bestFit="1" customWidth="1"/>
    <col min="11277" max="11277" width="12.5703125" style="174" bestFit="1" customWidth="1"/>
    <col min="11278" max="11520" width="9.140625" style="174"/>
    <col min="11521" max="11521" width="9.42578125" style="174" customWidth="1"/>
    <col min="11522" max="11522" width="38.28515625" style="174" customWidth="1"/>
    <col min="11523" max="11523" width="11.140625" style="174" bestFit="1" customWidth="1"/>
    <col min="11524" max="11524" width="10.85546875" style="174" bestFit="1" customWidth="1"/>
    <col min="11525" max="11527" width="11.140625" style="174" bestFit="1" customWidth="1"/>
    <col min="11528" max="11528" width="10.85546875" style="174" bestFit="1" customWidth="1"/>
    <col min="11529" max="11531" width="10" style="174" bestFit="1" customWidth="1"/>
    <col min="11532" max="11532" width="10.85546875" style="174" bestFit="1" customWidth="1"/>
    <col min="11533" max="11533" width="12.5703125" style="174" bestFit="1" customWidth="1"/>
    <col min="11534" max="11776" width="9.140625" style="174"/>
    <col min="11777" max="11777" width="9.42578125" style="174" customWidth="1"/>
    <col min="11778" max="11778" width="38.28515625" style="174" customWidth="1"/>
    <col min="11779" max="11779" width="11.140625" style="174" bestFit="1" customWidth="1"/>
    <col min="11780" max="11780" width="10.85546875" style="174" bestFit="1" customWidth="1"/>
    <col min="11781" max="11783" width="11.140625" style="174" bestFit="1" customWidth="1"/>
    <col min="11784" max="11784" width="10.85546875" style="174" bestFit="1" customWidth="1"/>
    <col min="11785" max="11787" width="10" style="174" bestFit="1" customWidth="1"/>
    <col min="11788" max="11788" width="10.85546875" style="174" bestFit="1" customWidth="1"/>
    <col min="11789" max="11789" width="12.5703125" style="174" bestFit="1" customWidth="1"/>
    <col min="11790" max="12032" width="9.140625" style="174"/>
    <col min="12033" max="12033" width="9.42578125" style="174" customWidth="1"/>
    <col min="12034" max="12034" width="38.28515625" style="174" customWidth="1"/>
    <col min="12035" max="12035" width="11.140625" style="174" bestFit="1" customWidth="1"/>
    <col min="12036" max="12036" width="10.85546875" style="174" bestFit="1" customWidth="1"/>
    <col min="12037" max="12039" width="11.140625" style="174" bestFit="1" customWidth="1"/>
    <col min="12040" max="12040" width="10.85546875" style="174" bestFit="1" customWidth="1"/>
    <col min="12041" max="12043" width="10" style="174" bestFit="1" customWidth="1"/>
    <col min="12044" max="12044" width="10.85546875" style="174" bestFit="1" customWidth="1"/>
    <col min="12045" max="12045" width="12.5703125" style="174" bestFit="1" customWidth="1"/>
    <col min="12046" max="12288" width="9.140625" style="174"/>
    <col min="12289" max="12289" width="9.42578125" style="174" customWidth="1"/>
    <col min="12290" max="12290" width="38.28515625" style="174" customWidth="1"/>
    <col min="12291" max="12291" width="11.140625" style="174" bestFit="1" customWidth="1"/>
    <col min="12292" max="12292" width="10.85546875" style="174" bestFit="1" customWidth="1"/>
    <col min="12293" max="12295" width="11.140625" style="174" bestFit="1" customWidth="1"/>
    <col min="12296" max="12296" width="10.85546875" style="174" bestFit="1" customWidth="1"/>
    <col min="12297" max="12299" width="10" style="174" bestFit="1" customWidth="1"/>
    <col min="12300" max="12300" width="10.85546875" style="174" bestFit="1" customWidth="1"/>
    <col min="12301" max="12301" width="12.5703125" style="174" bestFit="1" customWidth="1"/>
    <col min="12302" max="12544" width="9.140625" style="174"/>
    <col min="12545" max="12545" width="9.42578125" style="174" customWidth="1"/>
    <col min="12546" max="12546" width="38.28515625" style="174" customWidth="1"/>
    <col min="12547" max="12547" width="11.140625" style="174" bestFit="1" customWidth="1"/>
    <col min="12548" max="12548" width="10.85546875" style="174" bestFit="1" customWidth="1"/>
    <col min="12549" max="12551" width="11.140625" style="174" bestFit="1" customWidth="1"/>
    <col min="12552" max="12552" width="10.85546875" style="174" bestFit="1" customWidth="1"/>
    <col min="12553" max="12555" width="10" style="174" bestFit="1" customWidth="1"/>
    <col min="12556" max="12556" width="10.85546875" style="174" bestFit="1" customWidth="1"/>
    <col min="12557" max="12557" width="12.5703125" style="174" bestFit="1" customWidth="1"/>
    <col min="12558" max="12800" width="9.140625" style="174"/>
    <col min="12801" max="12801" width="9.42578125" style="174" customWidth="1"/>
    <col min="12802" max="12802" width="38.28515625" style="174" customWidth="1"/>
    <col min="12803" max="12803" width="11.140625" style="174" bestFit="1" customWidth="1"/>
    <col min="12804" max="12804" width="10.85546875" style="174" bestFit="1" customWidth="1"/>
    <col min="12805" max="12807" width="11.140625" style="174" bestFit="1" customWidth="1"/>
    <col min="12808" max="12808" width="10.85546875" style="174" bestFit="1" customWidth="1"/>
    <col min="12809" max="12811" width="10" style="174" bestFit="1" customWidth="1"/>
    <col min="12812" max="12812" width="10.85546875" style="174" bestFit="1" customWidth="1"/>
    <col min="12813" max="12813" width="12.5703125" style="174" bestFit="1" customWidth="1"/>
    <col min="12814" max="13056" width="9.140625" style="174"/>
    <col min="13057" max="13057" width="9.42578125" style="174" customWidth="1"/>
    <col min="13058" max="13058" width="38.28515625" style="174" customWidth="1"/>
    <col min="13059" max="13059" width="11.140625" style="174" bestFit="1" customWidth="1"/>
    <col min="13060" max="13060" width="10.85546875" style="174" bestFit="1" customWidth="1"/>
    <col min="13061" max="13063" width="11.140625" style="174" bestFit="1" customWidth="1"/>
    <col min="13064" max="13064" width="10.85546875" style="174" bestFit="1" customWidth="1"/>
    <col min="13065" max="13067" width="10" style="174" bestFit="1" customWidth="1"/>
    <col min="13068" max="13068" width="10.85546875" style="174" bestFit="1" customWidth="1"/>
    <col min="13069" max="13069" width="12.5703125" style="174" bestFit="1" customWidth="1"/>
    <col min="13070" max="13312" width="9.140625" style="174"/>
    <col min="13313" max="13313" width="9.42578125" style="174" customWidth="1"/>
    <col min="13314" max="13314" width="38.28515625" style="174" customWidth="1"/>
    <col min="13315" max="13315" width="11.140625" style="174" bestFit="1" customWidth="1"/>
    <col min="13316" max="13316" width="10.85546875" style="174" bestFit="1" customWidth="1"/>
    <col min="13317" max="13319" width="11.140625" style="174" bestFit="1" customWidth="1"/>
    <col min="13320" max="13320" width="10.85546875" style="174" bestFit="1" customWidth="1"/>
    <col min="13321" max="13323" width="10" style="174" bestFit="1" customWidth="1"/>
    <col min="13324" max="13324" width="10.85546875" style="174" bestFit="1" customWidth="1"/>
    <col min="13325" max="13325" width="12.5703125" style="174" bestFit="1" customWidth="1"/>
    <col min="13326" max="13568" width="9.140625" style="174"/>
    <col min="13569" max="13569" width="9.42578125" style="174" customWidth="1"/>
    <col min="13570" max="13570" width="38.28515625" style="174" customWidth="1"/>
    <col min="13571" max="13571" width="11.140625" style="174" bestFit="1" customWidth="1"/>
    <col min="13572" max="13572" width="10.85546875" style="174" bestFit="1" customWidth="1"/>
    <col min="13573" max="13575" width="11.140625" style="174" bestFit="1" customWidth="1"/>
    <col min="13576" max="13576" width="10.85546875" style="174" bestFit="1" customWidth="1"/>
    <col min="13577" max="13579" width="10" style="174" bestFit="1" customWidth="1"/>
    <col min="13580" max="13580" width="10.85546875" style="174" bestFit="1" customWidth="1"/>
    <col min="13581" max="13581" width="12.5703125" style="174" bestFit="1" customWidth="1"/>
    <col min="13582" max="13824" width="9.140625" style="174"/>
    <col min="13825" max="13825" width="9.42578125" style="174" customWidth="1"/>
    <col min="13826" max="13826" width="38.28515625" style="174" customWidth="1"/>
    <col min="13827" max="13827" width="11.140625" style="174" bestFit="1" customWidth="1"/>
    <col min="13828" max="13828" width="10.85546875" style="174" bestFit="1" customWidth="1"/>
    <col min="13829" max="13831" width="11.140625" style="174" bestFit="1" customWidth="1"/>
    <col min="13832" max="13832" width="10.85546875" style="174" bestFit="1" customWidth="1"/>
    <col min="13833" max="13835" width="10" style="174" bestFit="1" customWidth="1"/>
    <col min="13836" max="13836" width="10.85546875" style="174" bestFit="1" customWidth="1"/>
    <col min="13837" max="13837" width="12.5703125" style="174" bestFit="1" customWidth="1"/>
    <col min="13838" max="14080" width="9.140625" style="174"/>
    <col min="14081" max="14081" width="9.42578125" style="174" customWidth="1"/>
    <col min="14082" max="14082" width="38.28515625" style="174" customWidth="1"/>
    <col min="14083" max="14083" width="11.140625" style="174" bestFit="1" customWidth="1"/>
    <col min="14084" max="14084" width="10.85546875" style="174" bestFit="1" customWidth="1"/>
    <col min="14085" max="14087" width="11.140625" style="174" bestFit="1" customWidth="1"/>
    <col min="14088" max="14088" width="10.85546875" style="174" bestFit="1" customWidth="1"/>
    <col min="14089" max="14091" width="10" style="174" bestFit="1" customWidth="1"/>
    <col min="14092" max="14092" width="10.85546875" style="174" bestFit="1" customWidth="1"/>
    <col min="14093" max="14093" width="12.5703125" style="174" bestFit="1" customWidth="1"/>
    <col min="14094" max="14336" width="9.140625" style="174"/>
    <col min="14337" max="14337" width="9.42578125" style="174" customWidth="1"/>
    <col min="14338" max="14338" width="38.28515625" style="174" customWidth="1"/>
    <col min="14339" max="14339" width="11.140625" style="174" bestFit="1" customWidth="1"/>
    <col min="14340" max="14340" width="10.85546875" style="174" bestFit="1" customWidth="1"/>
    <col min="14341" max="14343" width="11.140625" style="174" bestFit="1" customWidth="1"/>
    <col min="14344" max="14344" width="10.85546875" style="174" bestFit="1" customWidth="1"/>
    <col min="14345" max="14347" width="10" style="174" bestFit="1" customWidth="1"/>
    <col min="14348" max="14348" width="10.85546875" style="174" bestFit="1" customWidth="1"/>
    <col min="14349" max="14349" width="12.5703125" style="174" bestFit="1" customWidth="1"/>
    <col min="14350" max="14592" width="9.140625" style="174"/>
    <col min="14593" max="14593" width="9.42578125" style="174" customWidth="1"/>
    <col min="14594" max="14594" width="38.28515625" style="174" customWidth="1"/>
    <col min="14595" max="14595" width="11.140625" style="174" bestFit="1" customWidth="1"/>
    <col min="14596" max="14596" width="10.85546875" style="174" bestFit="1" customWidth="1"/>
    <col min="14597" max="14599" width="11.140625" style="174" bestFit="1" customWidth="1"/>
    <col min="14600" max="14600" width="10.85546875" style="174" bestFit="1" customWidth="1"/>
    <col min="14601" max="14603" width="10" style="174" bestFit="1" customWidth="1"/>
    <col min="14604" max="14604" width="10.85546875" style="174" bestFit="1" customWidth="1"/>
    <col min="14605" max="14605" width="12.5703125" style="174" bestFit="1" customWidth="1"/>
    <col min="14606" max="14848" width="9.140625" style="174"/>
    <col min="14849" max="14849" width="9.42578125" style="174" customWidth="1"/>
    <col min="14850" max="14850" width="38.28515625" style="174" customWidth="1"/>
    <col min="14851" max="14851" width="11.140625" style="174" bestFit="1" customWidth="1"/>
    <col min="14852" max="14852" width="10.85546875" style="174" bestFit="1" customWidth="1"/>
    <col min="14853" max="14855" width="11.140625" style="174" bestFit="1" customWidth="1"/>
    <col min="14856" max="14856" width="10.85546875" style="174" bestFit="1" customWidth="1"/>
    <col min="14857" max="14859" width="10" style="174" bestFit="1" customWidth="1"/>
    <col min="14860" max="14860" width="10.85546875" style="174" bestFit="1" customWidth="1"/>
    <col min="14861" max="14861" width="12.5703125" style="174" bestFit="1" customWidth="1"/>
    <col min="14862" max="15104" width="9.140625" style="174"/>
    <col min="15105" max="15105" width="9.42578125" style="174" customWidth="1"/>
    <col min="15106" max="15106" width="38.28515625" style="174" customWidth="1"/>
    <col min="15107" max="15107" width="11.140625" style="174" bestFit="1" customWidth="1"/>
    <col min="15108" max="15108" width="10.85546875" style="174" bestFit="1" customWidth="1"/>
    <col min="15109" max="15111" width="11.140625" style="174" bestFit="1" customWidth="1"/>
    <col min="15112" max="15112" width="10.85546875" style="174" bestFit="1" customWidth="1"/>
    <col min="15113" max="15115" width="10" style="174" bestFit="1" customWidth="1"/>
    <col min="15116" max="15116" width="10.85546875" style="174" bestFit="1" customWidth="1"/>
    <col min="15117" max="15117" width="12.5703125" style="174" bestFit="1" customWidth="1"/>
    <col min="15118" max="15360" width="9.140625" style="174"/>
    <col min="15361" max="15361" width="9.42578125" style="174" customWidth="1"/>
    <col min="15362" max="15362" width="38.28515625" style="174" customWidth="1"/>
    <col min="15363" max="15363" width="11.140625" style="174" bestFit="1" customWidth="1"/>
    <col min="15364" max="15364" width="10.85546875" style="174" bestFit="1" customWidth="1"/>
    <col min="15365" max="15367" width="11.140625" style="174" bestFit="1" customWidth="1"/>
    <col min="15368" max="15368" width="10.85546875" style="174" bestFit="1" customWidth="1"/>
    <col min="15369" max="15371" width="10" style="174" bestFit="1" customWidth="1"/>
    <col min="15372" max="15372" width="10.85546875" style="174" bestFit="1" customWidth="1"/>
    <col min="15373" max="15373" width="12.5703125" style="174" bestFit="1" customWidth="1"/>
    <col min="15374" max="15616" width="9.140625" style="174"/>
    <col min="15617" max="15617" width="9.42578125" style="174" customWidth="1"/>
    <col min="15618" max="15618" width="38.28515625" style="174" customWidth="1"/>
    <col min="15619" max="15619" width="11.140625" style="174" bestFit="1" customWidth="1"/>
    <col min="15620" max="15620" width="10.85546875" style="174" bestFit="1" customWidth="1"/>
    <col min="15621" max="15623" width="11.140625" style="174" bestFit="1" customWidth="1"/>
    <col min="15624" max="15624" width="10.85546875" style="174" bestFit="1" customWidth="1"/>
    <col min="15625" max="15627" width="10" style="174" bestFit="1" customWidth="1"/>
    <col min="15628" max="15628" width="10.85546875" style="174" bestFit="1" customWidth="1"/>
    <col min="15629" max="15629" width="12.5703125" style="174" bestFit="1" customWidth="1"/>
    <col min="15630" max="15872" width="9.140625" style="174"/>
    <col min="15873" max="15873" width="9.42578125" style="174" customWidth="1"/>
    <col min="15874" max="15874" width="38.28515625" style="174" customWidth="1"/>
    <col min="15875" max="15875" width="11.140625" style="174" bestFit="1" customWidth="1"/>
    <col min="15876" max="15876" width="10.85546875" style="174" bestFit="1" customWidth="1"/>
    <col min="15877" max="15879" width="11.140625" style="174" bestFit="1" customWidth="1"/>
    <col min="15880" max="15880" width="10.85546875" style="174" bestFit="1" customWidth="1"/>
    <col min="15881" max="15883" width="10" style="174" bestFit="1" customWidth="1"/>
    <col min="15884" max="15884" width="10.85546875" style="174" bestFit="1" customWidth="1"/>
    <col min="15885" max="15885" width="12.5703125" style="174" bestFit="1" customWidth="1"/>
    <col min="15886" max="16128" width="9.140625" style="174"/>
    <col min="16129" max="16129" width="9.42578125" style="174" customWidth="1"/>
    <col min="16130" max="16130" width="38.28515625" style="174" customWidth="1"/>
    <col min="16131" max="16131" width="11.140625" style="174" bestFit="1" customWidth="1"/>
    <col min="16132" max="16132" width="10.85546875" style="174" bestFit="1" customWidth="1"/>
    <col min="16133" max="16135" width="11.140625" style="174" bestFit="1" customWidth="1"/>
    <col min="16136" max="16136" width="10.85546875" style="174" bestFit="1" customWidth="1"/>
    <col min="16137" max="16139" width="10" style="174" bestFit="1" customWidth="1"/>
    <col min="16140" max="16140" width="10.85546875" style="174" bestFit="1" customWidth="1"/>
    <col min="16141" max="16141" width="12.5703125" style="174" bestFit="1" customWidth="1"/>
    <col min="16142" max="16384" width="9.140625" style="174"/>
  </cols>
  <sheetData>
    <row r="1" spans="1:13" ht="14.25" x14ac:dyDescent="0.2">
      <c r="A1" s="171" t="s">
        <v>184</v>
      </c>
      <c r="B1" s="172"/>
      <c r="C1" s="173"/>
      <c r="D1" s="173"/>
      <c r="E1" s="172"/>
      <c r="F1" s="172"/>
    </row>
    <row r="2" spans="1:13" x14ac:dyDescent="0.2">
      <c r="A2" s="175" t="s">
        <v>191</v>
      </c>
      <c r="B2" s="175"/>
      <c r="C2" s="175"/>
      <c r="D2" s="175"/>
      <c r="E2" s="175"/>
      <c r="F2" s="175"/>
    </row>
    <row r="3" spans="1:13" x14ac:dyDescent="0.2">
      <c r="A3" s="175"/>
      <c r="B3" s="175"/>
      <c r="C3" s="175"/>
      <c r="D3" s="175"/>
      <c r="E3" s="175"/>
      <c r="F3" s="175"/>
    </row>
    <row r="4" spans="1:13" ht="39.75" customHeight="1" x14ac:dyDescent="0.2">
      <c r="A4" s="176" t="s">
        <v>0</v>
      </c>
      <c r="B4" s="176" t="s">
        <v>126</v>
      </c>
      <c r="C4" s="176" t="s">
        <v>113</v>
      </c>
      <c r="D4" s="176" t="s">
        <v>114</v>
      </c>
      <c r="E4" s="176" t="s">
        <v>154</v>
      </c>
      <c r="F4" s="176" t="s">
        <v>155</v>
      </c>
      <c r="G4" s="176" t="s">
        <v>156</v>
      </c>
      <c r="H4" s="176" t="s">
        <v>157</v>
      </c>
      <c r="I4" s="176" t="s">
        <v>118</v>
      </c>
      <c r="J4" s="176" t="s">
        <v>119</v>
      </c>
      <c r="K4" s="176" t="s">
        <v>122</v>
      </c>
      <c r="L4" s="176" t="s">
        <v>158</v>
      </c>
      <c r="M4" s="177" t="s">
        <v>192</v>
      </c>
    </row>
    <row r="5" spans="1:13" x14ac:dyDescent="0.2">
      <c r="A5" s="176" t="s">
        <v>128</v>
      </c>
      <c r="B5" s="178" t="s">
        <v>129</v>
      </c>
      <c r="C5" s="179">
        <f t="shared" ref="C5:L5" si="0">C6+C7+C8+C9+C10+C11</f>
        <v>1591600</v>
      </c>
      <c r="D5" s="179">
        <f>D6+D7+D8+D9+D10+D11</f>
        <v>216596</v>
      </c>
      <c r="E5" s="179">
        <f t="shared" si="0"/>
        <v>0</v>
      </c>
      <c r="F5" s="179">
        <f t="shared" si="0"/>
        <v>71240</v>
      </c>
      <c r="G5" s="179">
        <f t="shared" si="0"/>
        <v>313760</v>
      </c>
      <c r="H5" s="179">
        <f t="shared" si="0"/>
        <v>1206600</v>
      </c>
      <c r="I5" s="179">
        <f t="shared" si="0"/>
        <v>0</v>
      </c>
      <c r="J5" s="179">
        <f t="shared" si="0"/>
        <v>71240</v>
      </c>
      <c r="K5" s="179">
        <f t="shared" si="0"/>
        <v>313760</v>
      </c>
      <c r="L5" s="179">
        <f t="shared" si="0"/>
        <v>1206600</v>
      </c>
      <c r="M5" s="180">
        <f>C5-D5</f>
        <v>1375004</v>
      </c>
    </row>
    <row r="6" spans="1:13" outlineLevel="1" x14ac:dyDescent="0.2">
      <c r="A6" s="181" t="s">
        <v>128</v>
      </c>
      <c r="B6" s="182" t="s">
        <v>159</v>
      </c>
      <c r="C6" s="183">
        <v>39560</v>
      </c>
      <c r="D6" s="183">
        <v>16555</v>
      </c>
      <c r="E6" s="183">
        <v>0</v>
      </c>
      <c r="F6" s="183">
        <v>0</v>
      </c>
      <c r="G6" s="183">
        <v>39560</v>
      </c>
      <c r="H6" s="183">
        <v>0</v>
      </c>
      <c r="I6" s="183">
        <v>0</v>
      </c>
      <c r="J6" s="183">
        <v>0</v>
      </c>
      <c r="K6" s="183">
        <v>39560</v>
      </c>
      <c r="L6" s="183">
        <v>0</v>
      </c>
      <c r="M6" s="184">
        <f t="shared" ref="M6:M40" si="1">C6-D6</f>
        <v>23005</v>
      </c>
    </row>
    <row r="7" spans="1:13" outlineLevel="1" x14ac:dyDescent="0.2">
      <c r="A7" s="181" t="s">
        <v>128</v>
      </c>
      <c r="B7" s="182" t="s">
        <v>160</v>
      </c>
      <c r="C7" s="183">
        <v>39560</v>
      </c>
      <c r="D7" s="183">
        <v>31656</v>
      </c>
      <c r="E7" s="183">
        <v>0</v>
      </c>
      <c r="F7" s="183">
        <v>0</v>
      </c>
      <c r="G7" s="183">
        <v>39560</v>
      </c>
      <c r="H7" s="183">
        <v>0</v>
      </c>
      <c r="I7" s="183">
        <v>0</v>
      </c>
      <c r="J7" s="183">
        <v>0</v>
      </c>
      <c r="K7" s="183">
        <v>39560</v>
      </c>
      <c r="L7" s="183">
        <v>0</v>
      </c>
      <c r="M7" s="184">
        <f t="shared" si="1"/>
        <v>7904</v>
      </c>
    </row>
    <row r="8" spans="1:13" outlineLevel="1" x14ac:dyDescent="0.2">
      <c r="A8" s="181" t="s">
        <v>128</v>
      </c>
      <c r="B8" s="182" t="s">
        <v>161</v>
      </c>
      <c r="C8" s="183">
        <v>39560</v>
      </c>
      <c r="D8" s="183">
        <v>14390</v>
      </c>
      <c r="E8" s="183">
        <v>0</v>
      </c>
      <c r="F8" s="183">
        <v>14390</v>
      </c>
      <c r="G8" s="183">
        <v>25170</v>
      </c>
      <c r="H8" s="183">
        <v>0</v>
      </c>
      <c r="I8" s="183">
        <v>0</v>
      </c>
      <c r="J8" s="183">
        <v>14390</v>
      </c>
      <c r="K8" s="183">
        <v>25170</v>
      </c>
      <c r="L8" s="183">
        <v>0</v>
      </c>
      <c r="M8" s="184">
        <f t="shared" si="1"/>
        <v>25170</v>
      </c>
    </row>
    <row r="9" spans="1:13" outlineLevel="1" x14ac:dyDescent="0.2">
      <c r="A9" s="181" t="s">
        <v>128</v>
      </c>
      <c r="B9" s="182" t="s">
        <v>162</v>
      </c>
      <c r="C9" s="183">
        <v>39560</v>
      </c>
      <c r="D9" s="183">
        <v>33995</v>
      </c>
      <c r="E9" s="183">
        <v>0</v>
      </c>
      <c r="F9" s="183">
        <v>36850</v>
      </c>
      <c r="G9" s="183">
        <v>2710</v>
      </c>
      <c r="H9" s="183">
        <v>0</v>
      </c>
      <c r="I9" s="183">
        <v>0</v>
      </c>
      <c r="J9" s="183">
        <v>36850</v>
      </c>
      <c r="K9" s="183">
        <v>2710</v>
      </c>
      <c r="L9" s="183">
        <v>0</v>
      </c>
      <c r="M9" s="184">
        <f t="shared" si="1"/>
        <v>5565</v>
      </c>
    </row>
    <row r="10" spans="1:13" outlineLevel="1" x14ac:dyDescent="0.2">
      <c r="A10" s="181" t="s">
        <v>128</v>
      </c>
      <c r="B10" s="182" t="s">
        <v>130</v>
      </c>
      <c r="C10" s="183">
        <v>1398400</v>
      </c>
      <c r="D10" s="183">
        <v>120000</v>
      </c>
      <c r="E10" s="183">
        <v>0</v>
      </c>
      <c r="F10" s="183">
        <v>20000</v>
      </c>
      <c r="G10" s="183">
        <v>171800</v>
      </c>
      <c r="H10" s="183">
        <v>1206600</v>
      </c>
      <c r="I10" s="183">
        <v>0</v>
      </c>
      <c r="J10" s="183">
        <v>20000</v>
      </c>
      <c r="K10" s="183">
        <v>171800</v>
      </c>
      <c r="L10" s="183">
        <v>1206600</v>
      </c>
      <c r="M10" s="184">
        <f t="shared" si="1"/>
        <v>1278400</v>
      </c>
    </row>
    <row r="11" spans="1:13" outlineLevel="1" x14ac:dyDescent="0.2">
      <c r="A11" s="181" t="s">
        <v>128</v>
      </c>
      <c r="B11" s="182" t="s">
        <v>131</v>
      </c>
      <c r="C11" s="183">
        <v>34960</v>
      </c>
      <c r="D11" s="183">
        <v>0</v>
      </c>
      <c r="E11" s="183">
        <v>0</v>
      </c>
      <c r="F11" s="183">
        <v>0</v>
      </c>
      <c r="G11" s="183">
        <v>34960</v>
      </c>
      <c r="H11" s="183">
        <v>0</v>
      </c>
      <c r="I11" s="183">
        <v>0</v>
      </c>
      <c r="J11" s="183">
        <v>0</v>
      </c>
      <c r="K11" s="183">
        <v>34960</v>
      </c>
      <c r="L11" s="183">
        <v>0</v>
      </c>
      <c r="M11" s="184">
        <f t="shared" si="1"/>
        <v>34960</v>
      </c>
    </row>
    <row r="12" spans="1:13" x14ac:dyDescent="0.2">
      <c r="A12" s="176" t="s">
        <v>115</v>
      </c>
      <c r="B12" s="178" t="s">
        <v>129</v>
      </c>
      <c r="C12" s="179">
        <f t="shared" ref="C12:L12" si="2">C13</f>
        <v>500000</v>
      </c>
      <c r="D12" s="179">
        <f>D13</f>
        <v>199998.74</v>
      </c>
      <c r="E12" s="179">
        <f t="shared" si="2"/>
        <v>0</v>
      </c>
      <c r="F12" s="179">
        <f t="shared" si="2"/>
        <v>99999</v>
      </c>
      <c r="G12" s="179">
        <f t="shared" si="2"/>
        <v>400001</v>
      </c>
      <c r="H12" s="179">
        <f t="shared" si="2"/>
        <v>0</v>
      </c>
      <c r="I12" s="179">
        <f t="shared" si="2"/>
        <v>0</v>
      </c>
      <c r="J12" s="179">
        <f t="shared" si="2"/>
        <v>99999</v>
      </c>
      <c r="K12" s="179">
        <f t="shared" si="2"/>
        <v>400001</v>
      </c>
      <c r="L12" s="179">
        <f t="shared" si="2"/>
        <v>0</v>
      </c>
      <c r="M12" s="180">
        <f t="shared" si="1"/>
        <v>300001.26</v>
      </c>
    </row>
    <row r="13" spans="1:13" outlineLevel="1" x14ac:dyDescent="0.2">
      <c r="A13" s="181" t="s">
        <v>115</v>
      </c>
      <c r="B13" s="182" t="s">
        <v>130</v>
      </c>
      <c r="C13" s="183">
        <v>500000</v>
      </c>
      <c r="D13" s="183">
        <v>199998.74</v>
      </c>
      <c r="E13" s="183">
        <v>0</v>
      </c>
      <c r="F13" s="183">
        <v>99999</v>
      </c>
      <c r="G13" s="183">
        <v>400001</v>
      </c>
      <c r="H13" s="183">
        <v>0</v>
      </c>
      <c r="I13" s="183">
        <v>0</v>
      </c>
      <c r="J13" s="183">
        <v>99999</v>
      </c>
      <c r="K13" s="183">
        <v>400001</v>
      </c>
      <c r="L13" s="183">
        <v>0</v>
      </c>
      <c r="M13" s="184">
        <f t="shared" si="1"/>
        <v>300001.26</v>
      </c>
    </row>
    <row r="14" spans="1:13" x14ac:dyDescent="0.2">
      <c r="A14" s="176" t="s">
        <v>132</v>
      </c>
      <c r="B14" s="178" t="s">
        <v>129</v>
      </c>
      <c r="C14" s="179">
        <f t="shared" ref="C14:L14" si="3">C15+C16+C17+C18+C19+C20+C21</f>
        <v>3232800</v>
      </c>
      <c r="D14" s="179">
        <f>D15+D16+D17+D18+D19+D20+D21</f>
        <v>1531527.1</v>
      </c>
      <c r="E14" s="179">
        <f t="shared" si="3"/>
        <v>346335</v>
      </c>
      <c r="F14" s="179">
        <f t="shared" si="3"/>
        <v>891724.28</v>
      </c>
      <c r="G14" s="179">
        <f t="shared" si="3"/>
        <v>823840.72000000009</v>
      </c>
      <c r="H14" s="179">
        <f t="shared" si="3"/>
        <v>1170900</v>
      </c>
      <c r="I14" s="179">
        <f t="shared" si="3"/>
        <v>346335</v>
      </c>
      <c r="J14" s="179">
        <f t="shared" si="3"/>
        <v>891724.28</v>
      </c>
      <c r="K14" s="179">
        <f t="shared" si="3"/>
        <v>823840.72000000009</v>
      </c>
      <c r="L14" s="179">
        <f t="shared" si="3"/>
        <v>1170900</v>
      </c>
      <c r="M14" s="180">
        <f t="shared" si="1"/>
        <v>1701272.9</v>
      </c>
    </row>
    <row r="15" spans="1:13" outlineLevel="1" x14ac:dyDescent="0.2">
      <c r="A15" s="181" t="s">
        <v>132</v>
      </c>
      <c r="B15" s="182" t="s">
        <v>163</v>
      </c>
      <c r="C15" s="183">
        <v>879800</v>
      </c>
      <c r="D15" s="183">
        <v>392363.82</v>
      </c>
      <c r="E15" s="183">
        <v>0</v>
      </c>
      <c r="F15" s="183">
        <v>377596</v>
      </c>
      <c r="G15" s="183">
        <v>502204</v>
      </c>
      <c r="H15" s="183">
        <v>0</v>
      </c>
      <c r="I15" s="183">
        <v>0</v>
      </c>
      <c r="J15" s="183">
        <v>377596</v>
      </c>
      <c r="K15" s="183">
        <v>502204</v>
      </c>
      <c r="L15" s="183">
        <v>0</v>
      </c>
      <c r="M15" s="184">
        <f t="shared" si="1"/>
        <v>487436.18</v>
      </c>
    </row>
    <row r="16" spans="1:13" outlineLevel="1" x14ac:dyDescent="0.2">
      <c r="A16" s="181" t="s">
        <v>132</v>
      </c>
      <c r="B16" s="182" t="s">
        <v>164</v>
      </c>
      <c r="C16" s="183">
        <v>130891.4</v>
      </c>
      <c r="D16" s="183">
        <v>73894.67</v>
      </c>
      <c r="E16" s="183">
        <v>0</v>
      </c>
      <c r="F16" s="183">
        <v>73894.67</v>
      </c>
      <c r="G16" s="183">
        <v>1005.33</v>
      </c>
      <c r="H16" s="183">
        <v>55991.4</v>
      </c>
      <c r="I16" s="183">
        <v>0</v>
      </c>
      <c r="J16" s="183">
        <v>73894.67</v>
      </c>
      <c r="K16" s="183">
        <v>1005.33</v>
      </c>
      <c r="L16" s="183">
        <v>55991.4</v>
      </c>
      <c r="M16" s="184">
        <f t="shared" si="1"/>
        <v>56996.729999999996</v>
      </c>
    </row>
    <row r="17" spans="1:13" outlineLevel="1" x14ac:dyDescent="0.2">
      <c r="A17" s="181" t="s">
        <v>132</v>
      </c>
      <c r="B17" s="182" t="s">
        <v>162</v>
      </c>
      <c r="C17" s="183">
        <v>388200</v>
      </c>
      <c r="D17" s="183">
        <v>346335</v>
      </c>
      <c r="E17" s="183">
        <v>346335</v>
      </c>
      <c r="F17" s="183">
        <v>0</v>
      </c>
      <c r="G17" s="183">
        <v>41865</v>
      </c>
      <c r="H17" s="183">
        <v>0</v>
      </c>
      <c r="I17" s="183">
        <v>346335</v>
      </c>
      <c r="J17" s="183">
        <v>0</v>
      </c>
      <c r="K17" s="183">
        <v>41865</v>
      </c>
      <c r="L17" s="183">
        <v>0</v>
      </c>
      <c r="M17" s="184">
        <f t="shared" si="1"/>
        <v>41865</v>
      </c>
    </row>
    <row r="18" spans="1:13" outlineLevel="1" x14ac:dyDescent="0.2">
      <c r="A18" s="181" t="s">
        <v>132</v>
      </c>
      <c r="B18" s="182" t="s">
        <v>165</v>
      </c>
      <c r="C18" s="183">
        <v>165911.25</v>
      </c>
      <c r="D18" s="183">
        <v>90291.839999999997</v>
      </c>
      <c r="E18" s="183">
        <v>0</v>
      </c>
      <c r="F18" s="183">
        <v>90291.839999999997</v>
      </c>
      <c r="G18" s="183">
        <v>8.16</v>
      </c>
      <c r="H18" s="183">
        <v>75611.25</v>
      </c>
      <c r="I18" s="183">
        <v>0</v>
      </c>
      <c r="J18" s="183">
        <v>90291.839999999997</v>
      </c>
      <c r="K18" s="183">
        <v>8.16</v>
      </c>
      <c r="L18" s="183">
        <v>75611.25</v>
      </c>
      <c r="M18" s="184">
        <f t="shared" si="1"/>
        <v>75619.41</v>
      </c>
    </row>
    <row r="19" spans="1:13" outlineLevel="1" x14ac:dyDescent="0.2">
      <c r="A19" s="181" t="s">
        <v>132</v>
      </c>
      <c r="B19" s="182" t="s">
        <v>130</v>
      </c>
      <c r="C19" s="183">
        <v>550400</v>
      </c>
      <c r="D19" s="183">
        <v>50341.77</v>
      </c>
      <c r="E19" s="183">
        <v>0</v>
      </c>
      <c r="F19" s="183">
        <v>50341.77</v>
      </c>
      <c r="G19" s="183">
        <v>58.23</v>
      </c>
      <c r="H19" s="183">
        <v>500000</v>
      </c>
      <c r="I19" s="183">
        <v>0</v>
      </c>
      <c r="J19" s="183">
        <v>50341.77</v>
      </c>
      <c r="K19" s="183">
        <v>58.23</v>
      </c>
      <c r="L19" s="183">
        <v>500000</v>
      </c>
      <c r="M19" s="184">
        <f t="shared" si="1"/>
        <v>500058.23</v>
      </c>
    </row>
    <row r="20" spans="1:13" outlineLevel="1" x14ac:dyDescent="0.2">
      <c r="A20" s="181" t="s">
        <v>132</v>
      </c>
      <c r="B20" s="182" t="s">
        <v>133</v>
      </c>
      <c r="C20" s="183">
        <v>1114800</v>
      </c>
      <c r="D20" s="183">
        <v>578300</v>
      </c>
      <c r="E20" s="183">
        <v>0</v>
      </c>
      <c r="F20" s="183">
        <v>299600</v>
      </c>
      <c r="G20" s="183">
        <v>278700</v>
      </c>
      <c r="H20" s="183">
        <v>536500</v>
      </c>
      <c r="I20" s="183">
        <v>0</v>
      </c>
      <c r="J20" s="183">
        <v>299600</v>
      </c>
      <c r="K20" s="183">
        <v>278700</v>
      </c>
      <c r="L20" s="183">
        <v>536500</v>
      </c>
      <c r="M20" s="184">
        <f t="shared" si="1"/>
        <v>536500</v>
      </c>
    </row>
    <row r="21" spans="1:13" outlineLevel="1" x14ac:dyDescent="0.2">
      <c r="A21" s="181" t="s">
        <v>132</v>
      </c>
      <c r="B21" s="182" t="s">
        <v>131</v>
      </c>
      <c r="C21" s="183">
        <v>2797.35</v>
      </c>
      <c r="D21" s="183">
        <v>0</v>
      </c>
      <c r="E21" s="183">
        <v>0</v>
      </c>
      <c r="F21" s="183">
        <v>0</v>
      </c>
      <c r="G21" s="183">
        <v>0</v>
      </c>
      <c r="H21" s="183">
        <v>2797.35</v>
      </c>
      <c r="I21" s="183">
        <v>0</v>
      </c>
      <c r="J21" s="183">
        <v>0</v>
      </c>
      <c r="K21" s="183">
        <v>0</v>
      </c>
      <c r="L21" s="183">
        <v>2797.35</v>
      </c>
      <c r="M21" s="184">
        <f t="shared" si="1"/>
        <v>2797.35</v>
      </c>
    </row>
    <row r="22" spans="1:13" x14ac:dyDescent="0.2">
      <c r="A22" s="176" t="s">
        <v>166</v>
      </c>
      <c r="B22" s="178" t="s">
        <v>129</v>
      </c>
      <c r="C22" s="179">
        <f t="shared" ref="C22:L22" si="4">C23+C24+C25+C26</f>
        <v>857400</v>
      </c>
      <c r="D22" s="179">
        <f>D23+D24+D25+D26</f>
        <v>192980</v>
      </c>
      <c r="E22" s="179">
        <f t="shared" si="4"/>
        <v>0</v>
      </c>
      <c r="F22" s="179">
        <f t="shared" si="4"/>
        <v>162980</v>
      </c>
      <c r="G22" s="179">
        <f t="shared" si="4"/>
        <v>694420</v>
      </c>
      <c r="H22" s="179">
        <f t="shared" si="4"/>
        <v>0</v>
      </c>
      <c r="I22" s="179">
        <f t="shared" si="4"/>
        <v>0</v>
      </c>
      <c r="J22" s="179">
        <f t="shared" si="4"/>
        <v>162980</v>
      </c>
      <c r="K22" s="179">
        <f t="shared" si="4"/>
        <v>694420</v>
      </c>
      <c r="L22" s="179">
        <f t="shared" si="4"/>
        <v>0</v>
      </c>
      <c r="M22" s="180">
        <f t="shared" si="1"/>
        <v>664420</v>
      </c>
    </row>
    <row r="23" spans="1:13" outlineLevel="1" x14ac:dyDescent="0.2">
      <c r="A23" s="181" t="s">
        <v>166</v>
      </c>
      <c r="B23" s="182" t="s">
        <v>160</v>
      </c>
      <c r="C23" s="183">
        <v>707400</v>
      </c>
      <c r="D23" s="183">
        <v>162980</v>
      </c>
      <c r="E23" s="183">
        <v>0</v>
      </c>
      <c r="F23" s="183">
        <v>162980</v>
      </c>
      <c r="G23" s="183">
        <v>544420</v>
      </c>
      <c r="H23" s="183">
        <v>0</v>
      </c>
      <c r="I23" s="183">
        <v>0</v>
      </c>
      <c r="J23" s="183">
        <v>162980</v>
      </c>
      <c r="K23" s="183">
        <v>544420</v>
      </c>
      <c r="L23" s="183">
        <v>0</v>
      </c>
      <c r="M23" s="184">
        <f t="shared" si="1"/>
        <v>544420</v>
      </c>
    </row>
    <row r="24" spans="1:13" outlineLevel="1" x14ac:dyDescent="0.2">
      <c r="A24" s="181" t="s">
        <v>166</v>
      </c>
      <c r="B24" s="182" t="s">
        <v>167</v>
      </c>
      <c r="C24" s="183">
        <v>30000</v>
      </c>
      <c r="D24" s="183">
        <v>30000</v>
      </c>
      <c r="E24" s="183">
        <v>0</v>
      </c>
      <c r="F24" s="183">
        <v>0</v>
      </c>
      <c r="G24" s="183">
        <v>30000</v>
      </c>
      <c r="H24" s="183">
        <v>0</v>
      </c>
      <c r="I24" s="183">
        <v>0</v>
      </c>
      <c r="J24" s="183">
        <v>0</v>
      </c>
      <c r="K24" s="183">
        <v>30000</v>
      </c>
      <c r="L24" s="183">
        <v>0</v>
      </c>
      <c r="M24" s="184">
        <f t="shared" si="1"/>
        <v>0</v>
      </c>
    </row>
    <row r="25" spans="1:13" outlineLevel="1" x14ac:dyDescent="0.2">
      <c r="A25" s="181" t="s">
        <v>166</v>
      </c>
      <c r="B25" s="182" t="s">
        <v>168</v>
      </c>
      <c r="C25" s="183">
        <v>70000</v>
      </c>
      <c r="D25" s="183">
        <v>0</v>
      </c>
      <c r="E25" s="183">
        <v>0</v>
      </c>
      <c r="F25" s="183">
        <v>0</v>
      </c>
      <c r="G25" s="183">
        <v>70000</v>
      </c>
      <c r="H25" s="183">
        <v>0</v>
      </c>
      <c r="I25" s="183">
        <v>0</v>
      </c>
      <c r="J25" s="183">
        <v>0</v>
      </c>
      <c r="K25" s="183">
        <v>70000</v>
      </c>
      <c r="L25" s="183">
        <v>0</v>
      </c>
      <c r="M25" s="184">
        <f t="shared" si="1"/>
        <v>70000</v>
      </c>
    </row>
    <row r="26" spans="1:13" outlineLevel="1" x14ac:dyDescent="0.2">
      <c r="A26" s="181" t="s">
        <v>166</v>
      </c>
      <c r="B26" s="182" t="s">
        <v>169</v>
      </c>
      <c r="C26" s="183">
        <v>50000</v>
      </c>
      <c r="D26" s="183">
        <v>0</v>
      </c>
      <c r="E26" s="183">
        <v>0</v>
      </c>
      <c r="F26" s="183">
        <v>0</v>
      </c>
      <c r="G26" s="183">
        <v>50000</v>
      </c>
      <c r="H26" s="183">
        <v>0</v>
      </c>
      <c r="I26" s="183">
        <v>0</v>
      </c>
      <c r="J26" s="183">
        <v>0</v>
      </c>
      <c r="K26" s="183">
        <v>50000</v>
      </c>
      <c r="L26" s="183">
        <v>0</v>
      </c>
      <c r="M26" s="184">
        <f t="shared" si="1"/>
        <v>50000</v>
      </c>
    </row>
    <row r="27" spans="1:13" x14ac:dyDescent="0.2">
      <c r="A27" s="176" t="s">
        <v>134</v>
      </c>
      <c r="B27" s="178" t="s">
        <v>129</v>
      </c>
      <c r="C27" s="179">
        <f t="shared" ref="C27:L27" si="5">C28+C29+C30+C31+C32+C33+C34+C35+C36+C37</f>
        <v>21964615</v>
      </c>
      <c r="D27" s="179">
        <f>D28+D29+D30+D31+D32+D33+D34+D35+D36+D37</f>
        <v>10316170.199999999</v>
      </c>
      <c r="E27" s="179">
        <f t="shared" si="5"/>
        <v>2470588.77</v>
      </c>
      <c r="F27" s="179">
        <f t="shared" si="5"/>
        <v>7411581.4299999997</v>
      </c>
      <c r="G27" s="179">
        <f t="shared" si="5"/>
        <v>2714329.8</v>
      </c>
      <c r="H27" s="179">
        <f t="shared" si="5"/>
        <v>9368115</v>
      </c>
      <c r="I27" s="179">
        <f t="shared" si="5"/>
        <v>2470588.77</v>
      </c>
      <c r="J27" s="179">
        <f t="shared" si="5"/>
        <v>7411581.4299999997</v>
      </c>
      <c r="K27" s="179">
        <f t="shared" si="5"/>
        <v>2714329.8</v>
      </c>
      <c r="L27" s="179">
        <f t="shared" si="5"/>
        <v>9368115</v>
      </c>
      <c r="M27" s="180">
        <f>C27-D27</f>
        <v>11648444.800000001</v>
      </c>
    </row>
    <row r="28" spans="1:13" outlineLevel="1" x14ac:dyDescent="0.2">
      <c r="A28" s="181" t="s">
        <v>134</v>
      </c>
      <c r="B28" s="182" t="s">
        <v>170</v>
      </c>
      <c r="C28" s="183">
        <v>87500</v>
      </c>
      <c r="D28" s="183">
        <v>87500</v>
      </c>
      <c r="E28" s="183">
        <v>0</v>
      </c>
      <c r="F28" s="183">
        <v>87500</v>
      </c>
      <c r="G28" s="183">
        <v>0</v>
      </c>
      <c r="H28" s="183">
        <v>0</v>
      </c>
      <c r="I28" s="183">
        <v>0</v>
      </c>
      <c r="J28" s="183">
        <v>87500</v>
      </c>
      <c r="K28" s="183">
        <v>0</v>
      </c>
      <c r="L28" s="183">
        <v>0</v>
      </c>
      <c r="M28" s="184">
        <f t="shared" si="1"/>
        <v>0</v>
      </c>
    </row>
    <row r="29" spans="1:13" outlineLevel="1" x14ac:dyDescent="0.2">
      <c r="A29" s="181" t="s">
        <v>134</v>
      </c>
      <c r="B29" s="182" t="s">
        <v>168</v>
      </c>
      <c r="C29" s="183">
        <v>35200</v>
      </c>
      <c r="D29" s="183">
        <v>35200</v>
      </c>
      <c r="E29" s="183">
        <v>0</v>
      </c>
      <c r="F29" s="183">
        <v>0</v>
      </c>
      <c r="G29" s="183">
        <v>35200</v>
      </c>
      <c r="H29" s="183">
        <v>0</v>
      </c>
      <c r="I29" s="183">
        <v>0</v>
      </c>
      <c r="J29" s="183">
        <v>0</v>
      </c>
      <c r="K29" s="183">
        <v>35200</v>
      </c>
      <c r="L29" s="183">
        <v>0</v>
      </c>
      <c r="M29" s="184">
        <f t="shared" si="1"/>
        <v>0</v>
      </c>
    </row>
    <row r="30" spans="1:13" outlineLevel="1" x14ac:dyDescent="0.2">
      <c r="A30" s="181" t="s">
        <v>134</v>
      </c>
      <c r="B30" s="182" t="s">
        <v>171</v>
      </c>
      <c r="C30" s="183">
        <v>66000</v>
      </c>
      <c r="D30" s="183">
        <v>66000</v>
      </c>
      <c r="E30" s="183">
        <v>0</v>
      </c>
      <c r="F30" s="183">
        <v>0</v>
      </c>
      <c r="G30" s="183">
        <v>66000</v>
      </c>
      <c r="H30" s="183">
        <v>0</v>
      </c>
      <c r="I30" s="183">
        <v>0</v>
      </c>
      <c r="J30" s="183">
        <v>0</v>
      </c>
      <c r="K30" s="183">
        <v>66000</v>
      </c>
      <c r="L30" s="183">
        <v>0</v>
      </c>
      <c r="M30" s="184">
        <f t="shared" si="1"/>
        <v>0</v>
      </c>
    </row>
    <row r="31" spans="1:13" outlineLevel="1" x14ac:dyDescent="0.2">
      <c r="A31" s="181" t="s">
        <v>134</v>
      </c>
      <c r="B31" s="182" t="s">
        <v>172</v>
      </c>
      <c r="C31" s="183">
        <v>87500</v>
      </c>
      <c r="D31" s="183">
        <v>87500</v>
      </c>
      <c r="E31" s="183">
        <v>0</v>
      </c>
      <c r="F31" s="183">
        <v>87500</v>
      </c>
      <c r="G31" s="183">
        <v>0</v>
      </c>
      <c r="H31" s="183">
        <v>0</v>
      </c>
      <c r="I31" s="183">
        <v>0</v>
      </c>
      <c r="J31" s="183">
        <v>87500</v>
      </c>
      <c r="K31" s="183">
        <v>0</v>
      </c>
      <c r="L31" s="183">
        <v>0</v>
      </c>
      <c r="M31" s="184">
        <f t="shared" si="1"/>
        <v>0</v>
      </c>
    </row>
    <row r="32" spans="1:13" outlineLevel="1" x14ac:dyDescent="0.2">
      <c r="A32" s="181" t="s">
        <v>134</v>
      </c>
      <c r="B32" s="182" t="s">
        <v>173</v>
      </c>
      <c r="C32" s="183">
        <v>89100</v>
      </c>
      <c r="D32" s="183">
        <v>89100</v>
      </c>
      <c r="E32" s="183">
        <v>0</v>
      </c>
      <c r="F32" s="183">
        <v>0</v>
      </c>
      <c r="G32" s="183">
        <v>89100</v>
      </c>
      <c r="H32" s="183">
        <v>0</v>
      </c>
      <c r="I32" s="183">
        <v>0</v>
      </c>
      <c r="J32" s="183">
        <v>0</v>
      </c>
      <c r="K32" s="183">
        <v>89100</v>
      </c>
      <c r="L32" s="183">
        <v>0</v>
      </c>
      <c r="M32" s="184">
        <f t="shared" si="1"/>
        <v>0</v>
      </c>
    </row>
    <row r="33" spans="1:13" outlineLevel="1" x14ac:dyDescent="0.2">
      <c r="A33" s="181" t="s">
        <v>134</v>
      </c>
      <c r="B33" s="182" t="s">
        <v>174</v>
      </c>
      <c r="C33" s="183">
        <v>122700</v>
      </c>
      <c r="D33" s="183">
        <v>122700</v>
      </c>
      <c r="E33" s="183">
        <v>0</v>
      </c>
      <c r="F33" s="183">
        <v>0</v>
      </c>
      <c r="G33" s="183">
        <v>122700</v>
      </c>
      <c r="H33" s="183">
        <v>0</v>
      </c>
      <c r="I33" s="183">
        <v>0</v>
      </c>
      <c r="J33" s="183">
        <v>0</v>
      </c>
      <c r="K33" s="183">
        <v>122700</v>
      </c>
      <c r="L33" s="183">
        <v>0</v>
      </c>
      <c r="M33" s="184">
        <f t="shared" si="1"/>
        <v>0</v>
      </c>
    </row>
    <row r="34" spans="1:13" outlineLevel="1" x14ac:dyDescent="0.2">
      <c r="A34" s="181" t="s">
        <v>134</v>
      </c>
      <c r="B34" s="182" t="s">
        <v>175</v>
      </c>
      <c r="C34" s="183">
        <v>35200</v>
      </c>
      <c r="D34" s="183">
        <v>35200</v>
      </c>
      <c r="E34" s="183">
        <v>0</v>
      </c>
      <c r="F34" s="183">
        <v>0</v>
      </c>
      <c r="G34" s="183">
        <v>35200</v>
      </c>
      <c r="H34" s="183">
        <v>0</v>
      </c>
      <c r="I34" s="183">
        <v>0</v>
      </c>
      <c r="J34" s="183">
        <v>0</v>
      </c>
      <c r="K34" s="183">
        <v>35200</v>
      </c>
      <c r="L34" s="183">
        <v>0</v>
      </c>
      <c r="M34" s="184">
        <f t="shared" si="1"/>
        <v>0</v>
      </c>
    </row>
    <row r="35" spans="1:13" outlineLevel="1" x14ac:dyDescent="0.2">
      <c r="A35" s="181" t="s">
        <v>134</v>
      </c>
      <c r="B35" s="182" t="s">
        <v>176</v>
      </c>
      <c r="C35" s="183">
        <v>85800</v>
      </c>
      <c r="D35" s="183">
        <v>85800</v>
      </c>
      <c r="E35" s="183">
        <v>0</v>
      </c>
      <c r="F35" s="183">
        <v>0</v>
      </c>
      <c r="G35" s="183">
        <v>85800</v>
      </c>
      <c r="H35" s="183">
        <v>0</v>
      </c>
      <c r="I35" s="183">
        <v>0</v>
      </c>
      <c r="J35" s="183">
        <v>0</v>
      </c>
      <c r="K35" s="183">
        <v>85800</v>
      </c>
      <c r="L35" s="183">
        <v>0</v>
      </c>
      <c r="M35" s="184">
        <f t="shared" si="1"/>
        <v>0</v>
      </c>
    </row>
    <row r="36" spans="1:13" outlineLevel="1" x14ac:dyDescent="0.2">
      <c r="A36" s="181" t="s">
        <v>134</v>
      </c>
      <c r="B36" s="182" t="s">
        <v>164</v>
      </c>
      <c r="C36" s="183">
        <v>87500</v>
      </c>
      <c r="D36" s="183">
        <v>0</v>
      </c>
      <c r="E36" s="183">
        <v>0</v>
      </c>
      <c r="F36" s="183">
        <v>0</v>
      </c>
      <c r="G36" s="183">
        <v>87500</v>
      </c>
      <c r="H36" s="183">
        <v>0</v>
      </c>
      <c r="I36" s="183">
        <v>0</v>
      </c>
      <c r="J36" s="183">
        <v>0</v>
      </c>
      <c r="K36" s="183">
        <v>87500</v>
      </c>
      <c r="L36" s="183">
        <v>0</v>
      </c>
      <c r="M36" s="184">
        <f t="shared" si="1"/>
        <v>87500</v>
      </c>
    </row>
    <row r="37" spans="1:13" outlineLevel="1" x14ac:dyDescent="0.2">
      <c r="A37" s="181" t="s">
        <v>134</v>
      </c>
      <c r="B37" s="182" t="s">
        <v>133</v>
      </c>
      <c r="C37" s="183">
        <v>21268115</v>
      </c>
      <c r="D37" s="183">
        <v>9707170.1999999993</v>
      </c>
      <c r="E37" s="183">
        <v>2470588.77</v>
      </c>
      <c r="F37" s="183">
        <v>7236581.4299999997</v>
      </c>
      <c r="G37" s="183">
        <v>2192829.7999999998</v>
      </c>
      <c r="H37" s="183">
        <v>9368115</v>
      </c>
      <c r="I37" s="183">
        <v>2470588.77</v>
      </c>
      <c r="J37" s="183">
        <v>7236581.4299999997</v>
      </c>
      <c r="K37" s="183">
        <v>2192829.7999999998</v>
      </c>
      <c r="L37" s="183">
        <v>9368115</v>
      </c>
      <c r="M37" s="184">
        <f t="shared" si="1"/>
        <v>11560944.800000001</v>
      </c>
    </row>
    <row r="38" spans="1:13" x14ac:dyDescent="0.2">
      <c r="A38" s="176" t="s">
        <v>135</v>
      </c>
      <c r="B38" s="178" t="s">
        <v>129</v>
      </c>
      <c r="C38" s="179">
        <f t="shared" ref="C38:L38" si="6">C39</f>
        <v>678000</v>
      </c>
      <c r="D38" s="179">
        <f>D39</f>
        <v>336046.86</v>
      </c>
      <c r="E38" s="179">
        <f t="shared" si="6"/>
        <v>0</v>
      </c>
      <c r="F38" s="179">
        <f t="shared" si="6"/>
        <v>0</v>
      </c>
      <c r="G38" s="179">
        <f t="shared" si="6"/>
        <v>440500</v>
      </c>
      <c r="H38" s="179">
        <f t="shared" si="6"/>
        <v>237500</v>
      </c>
      <c r="I38" s="179">
        <f t="shared" si="6"/>
        <v>0</v>
      </c>
      <c r="J38" s="179">
        <f t="shared" si="6"/>
        <v>0</v>
      </c>
      <c r="K38" s="179">
        <f t="shared" si="6"/>
        <v>440500</v>
      </c>
      <c r="L38" s="179">
        <f t="shared" si="6"/>
        <v>237500</v>
      </c>
      <c r="M38" s="180">
        <f t="shared" si="1"/>
        <v>341953.14</v>
      </c>
    </row>
    <row r="39" spans="1:13" outlineLevel="1" x14ac:dyDescent="0.2">
      <c r="A39" s="181" t="s">
        <v>135</v>
      </c>
      <c r="B39" s="182" t="s">
        <v>130</v>
      </c>
      <c r="C39" s="183">
        <v>678000</v>
      </c>
      <c r="D39" s="183">
        <v>336046.86</v>
      </c>
      <c r="E39" s="183">
        <v>0</v>
      </c>
      <c r="F39" s="183">
        <v>0</v>
      </c>
      <c r="G39" s="183">
        <v>440500</v>
      </c>
      <c r="H39" s="183">
        <v>237500</v>
      </c>
      <c r="I39" s="183">
        <v>0</v>
      </c>
      <c r="J39" s="183">
        <v>0</v>
      </c>
      <c r="K39" s="183">
        <v>440500</v>
      </c>
      <c r="L39" s="183">
        <v>237500</v>
      </c>
      <c r="M39" s="184">
        <f t="shared" si="1"/>
        <v>341953.14</v>
      </c>
    </row>
    <row r="40" spans="1:13" x14ac:dyDescent="0.2">
      <c r="A40" s="185" t="s">
        <v>116</v>
      </c>
      <c r="B40" s="186"/>
      <c r="C40" s="187">
        <f t="shared" ref="C40:L40" si="7">C5+C12+C14+C22+C27+C38</f>
        <v>28824415</v>
      </c>
      <c r="D40" s="187">
        <f>D5+D12+D14+D22+D27+D38</f>
        <v>12793318.899999999</v>
      </c>
      <c r="E40" s="187">
        <f t="shared" si="7"/>
        <v>2816923.77</v>
      </c>
      <c r="F40" s="187">
        <f t="shared" si="7"/>
        <v>8637524.709999999</v>
      </c>
      <c r="G40" s="187">
        <f t="shared" si="7"/>
        <v>5386851.5199999996</v>
      </c>
      <c r="H40" s="187">
        <f t="shared" si="7"/>
        <v>11983115</v>
      </c>
      <c r="I40" s="187">
        <f t="shared" si="7"/>
        <v>2816923.77</v>
      </c>
      <c r="J40" s="187">
        <f t="shared" si="7"/>
        <v>8637524.709999999</v>
      </c>
      <c r="K40" s="187">
        <f t="shared" si="7"/>
        <v>5386851.5199999996</v>
      </c>
      <c r="L40" s="187">
        <f t="shared" si="7"/>
        <v>11983115</v>
      </c>
      <c r="M40" s="180">
        <f t="shared" si="1"/>
        <v>16031096.100000001</v>
      </c>
    </row>
    <row r="41" spans="1:13" ht="42.75" customHeight="1" x14ac:dyDescent="0.2">
      <c r="A41" s="175"/>
    </row>
    <row r="42" spans="1:13" ht="42.75" customHeight="1" x14ac:dyDescent="0.2">
      <c r="A42" s="175"/>
    </row>
  </sheetData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23"/>
  <sheetViews>
    <sheetView showGridLines="0" workbookViewId="0">
      <selection activeCell="P25" sqref="P25"/>
    </sheetView>
  </sheetViews>
  <sheetFormatPr defaultColWidth="9.140625" defaultRowHeight="12.75" customHeight="1" x14ac:dyDescent="0.2"/>
  <cols>
    <col min="1" max="1" width="6.7109375" style="189" customWidth="1"/>
    <col min="2" max="2" width="6" style="189" bestFit="1" customWidth="1"/>
    <col min="3" max="3" width="4.5703125" style="189" bestFit="1" customWidth="1"/>
    <col min="4" max="4" width="7.85546875" style="189" customWidth="1"/>
    <col min="5" max="5" width="5.7109375" style="189" bestFit="1" customWidth="1"/>
    <col min="6" max="6" width="5.140625" style="189" bestFit="1" customWidth="1"/>
    <col min="7" max="8" width="5.28515625" style="189" bestFit="1" customWidth="1"/>
    <col min="9" max="9" width="9.85546875" style="189" bestFit="1" customWidth="1"/>
    <col min="10" max="10" width="13.28515625" style="189" bestFit="1" customWidth="1"/>
    <col min="11" max="12" width="11.85546875" style="189" bestFit="1" customWidth="1"/>
    <col min="13" max="13" width="10.5703125" style="189" customWidth="1"/>
    <col min="14" max="14" width="14.42578125" style="189" customWidth="1"/>
    <col min="15" max="15" width="11.42578125" style="189" bestFit="1" customWidth="1"/>
    <col min="16" max="16384" width="9.140625" style="189"/>
  </cols>
  <sheetData>
    <row r="1" spans="1:15" ht="21" customHeight="1" x14ac:dyDescent="0.2">
      <c r="A1" s="296" t="s">
        <v>109</v>
      </c>
      <c r="B1" s="296"/>
      <c r="C1" s="296"/>
      <c r="D1" s="296"/>
      <c r="E1" s="296"/>
      <c r="F1" s="296"/>
      <c r="G1" s="188"/>
      <c r="H1" s="188"/>
      <c r="I1" s="188"/>
      <c r="J1" s="188"/>
    </row>
    <row r="2" spans="1:15" x14ac:dyDescent="0.2">
      <c r="A2" s="190" t="s">
        <v>110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5" ht="14.25" x14ac:dyDescent="0.2">
      <c r="A3" s="191"/>
      <c r="B3" s="192"/>
      <c r="C3" s="192"/>
      <c r="D3" s="192"/>
      <c r="E3" s="192"/>
      <c r="F3" s="192"/>
      <c r="G3" s="192"/>
      <c r="H3" s="192"/>
      <c r="I3" s="192"/>
      <c r="J3" s="192"/>
    </row>
    <row r="4" spans="1:15" ht="14.25" x14ac:dyDescent="0.2">
      <c r="A4" s="191" t="s">
        <v>193</v>
      </c>
      <c r="B4" s="192"/>
      <c r="C4" s="192"/>
      <c r="D4" s="192"/>
      <c r="E4" s="193"/>
      <c r="F4" s="192"/>
      <c r="G4" s="193"/>
      <c r="H4" s="193"/>
      <c r="I4" s="192"/>
      <c r="J4" s="192"/>
    </row>
    <row r="5" spans="1:15" x14ac:dyDescent="0.2">
      <c r="A5" s="188" t="s">
        <v>194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5" x14ac:dyDescent="0.2">
      <c r="A6" s="295"/>
      <c r="B6" s="295"/>
      <c r="C6" s="295"/>
      <c r="D6" s="295"/>
      <c r="E6" s="295"/>
      <c r="F6" s="295"/>
      <c r="G6" s="295"/>
      <c r="H6" s="295"/>
      <c r="I6" s="295"/>
      <c r="J6" s="295"/>
    </row>
    <row r="7" spans="1:15" x14ac:dyDescent="0.2">
      <c r="A7" s="295" t="s">
        <v>111</v>
      </c>
      <c r="B7" s="295"/>
      <c r="C7" s="295"/>
      <c r="D7" s="295"/>
      <c r="E7" s="295"/>
      <c r="F7" s="295"/>
      <c r="G7" s="295"/>
      <c r="H7" s="295"/>
      <c r="I7" s="295"/>
      <c r="J7" s="295"/>
    </row>
    <row r="8" spans="1:15" x14ac:dyDescent="0.2">
      <c r="A8" s="295" t="s">
        <v>195</v>
      </c>
      <c r="B8" s="295"/>
      <c r="C8" s="295"/>
      <c r="D8" s="295"/>
      <c r="E8" s="295"/>
      <c r="F8" s="295"/>
      <c r="G8" s="295"/>
      <c r="H8" s="295"/>
      <c r="I8" s="295"/>
      <c r="J8" s="295"/>
    </row>
    <row r="9" spans="1:15" x14ac:dyDescent="0.2">
      <c r="A9" s="295" t="s">
        <v>196</v>
      </c>
      <c r="B9" s="295"/>
      <c r="C9" s="295"/>
      <c r="D9" s="295"/>
      <c r="E9" s="295"/>
      <c r="F9" s="295"/>
      <c r="G9" s="295"/>
      <c r="H9" s="295"/>
      <c r="I9" s="295"/>
      <c r="J9" s="295"/>
    </row>
    <row r="10" spans="1:15" x14ac:dyDescent="0.2">
      <c r="A10" s="295" t="s">
        <v>197</v>
      </c>
      <c r="B10" s="295"/>
      <c r="C10" s="295"/>
      <c r="D10" s="295"/>
      <c r="E10" s="295"/>
      <c r="F10" s="295"/>
      <c r="G10" s="295"/>
      <c r="H10" s="295"/>
      <c r="I10" s="295"/>
      <c r="J10" s="295"/>
    </row>
    <row r="11" spans="1:15" x14ac:dyDescent="0.2">
      <c r="A11" s="295"/>
      <c r="B11" s="295"/>
      <c r="C11" s="295"/>
      <c r="D11" s="295"/>
      <c r="E11" s="295"/>
      <c r="F11" s="295"/>
      <c r="G11" s="295"/>
      <c r="H11" s="295"/>
      <c r="I11" s="295"/>
      <c r="J11" s="295"/>
    </row>
    <row r="12" spans="1:15" x14ac:dyDescent="0.2">
      <c r="A12" s="188" t="s">
        <v>112</v>
      </c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5" ht="44.25" customHeight="1" x14ac:dyDescent="0.2">
      <c r="A13" s="194" t="s">
        <v>198</v>
      </c>
      <c r="B13" s="194" t="s">
        <v>0</v>
      </c>
      <c r="C13" s="194" t="s">
        <v>199</v>
      </c>
      <c r="D13" s="194" t="s">
        <v>117</v>
      </c>
      <c r="E13" s="194" t="s">
        <v>200</v>
      </c>
      <c r="F13" s="194" t="s">
        <v>201</v>
      </c>
      <c r="G13" s="194" t="s">
        <v>202</v>
      </c>
      <c r="H13" s="194" t="s">
        <v>203</v>
      </c>
      <c r="I13" s="194" t="s">
        <v>114</v>
      </c>
      <c r="J13" s="194" t="s">
        <v>113</v>
      </c>
      <c r="K13" s="194" t="s">
        <v>118</v>
      </c>
      <c r="L13" s="194" t="s">
        <v>119</v>
      </c>
      <c r="M13" s="194" t="s">
        <v>122</v>
      </c>
      <c r="N13" s="195" t="s">
        <v>204</v>
      </c>
      <c r="O13" s="195" t="s">
        <v>205</v>
      </c>
    </row>
    <row r="14" spans="1:15" ht="13.5" x14ac:dyDescent="0.25">
      <c r="A14" s="196" t="s">
        <v>206</v>
      </c>
      <c r="B14" s="196" t="s">
        <v>115</v>
      </c>
      <c r="C14" s="196" t="s">
        <v>207</v>
      </c>
      <c r="D14" s="196" t="s">
        <v>208</v>
      </c>
      <c r="E14" s="196" t="s">
        <v>209</v>
      </c>
      <c r="F14" s="196" t="s">
        <v>210</v>
      </c>
      <c r="G14" s="196" t="s">
        <v>211</v>
      </c>
      <c r="H14" s="196" t="s">
        <v>212</v>
      </c>
      <c r="I14" s="197">
        <v>283200</v>
      </c>
      <c r="J14" s="197">
        <v>424800</v>
      </c>
      <c r="K14" s="197">
        <v>70800</v>
      </c>
      <c r="L14" s="197">
        <v>106200</v>
      </c>
      <c r="M14" s="198">
        <v>106200</v>
      </c>
      <c r="N14" s="199">
        <f>(K14+L14+M14)-I14</f>
        <v>0</v>
      </c>
      <c r="O14" s="199">
        <f>J14-I14</f>
        <v>141600</v>
      </c>
    </row>
    <row r="15" spans="1:15" ht="13.5" x14ac:dyDescent="0.25">
      <c r="A15" s="196" t="s">
        <v>206</v>
      </c>
      <c r="B15" s="196" t="s">
        <v>115</v>
      </c>
      <c r="C15" s="196" t="s">
        <v>207</v>
      </c>
      <c r="D15" s="196" t="s">
        <v>208</v>
      </c>
      <c r="E15" s="196" t="s">
        <v>209</v>
      </c>
      <c r="F15" s="196" t="s">
        <v>210</v>
      </c>
      <c r="G15" s="196" t="s">
        <v>211</v>
      </c>
      <c r="H15" s="196" t="s">
        <v>213</v>
      </c>
      <c r="I15" s="197">
        <v>377600</v>
      </c>
      <c r="J15" s="197">
        <v>566400</v>
      </c>
      <c r="K15" s="197">
        <v>94400</v>
      </c>
      <c r="L15" s="197">
        <v>141600</v>
      </c>
      <c r="M15" s="198">
        <v>141600</v>
      </c>
      <c r="N15" s="199">
        <f t="shared" ref="N15:N19" si="0">(K15+L15+M15)-I15</f>
        <v>0</v>
      </c>
      <c r="O15" s="199">
        <f>J15-I15</f>
        <v>188800</v>
      </c>
    </row>
    <row r="16" spans="1:15" x14ac:dyDescent="0.2">
      <c r="A16" s="196"/>
      <c r="B16" s="196"/>
      <c r="C16" s="196"/>
      <c r="D16" s="196"/>
      <c r="E16" s="196"/>
      <c r="F16" s="196"/>
      <c r="G16" s="196"/>
      <c r="H16" s="196"/>
      <c r="I16" s="200">
        <f>SUM(I14:I15)</f>
        <v>660800</v>
      </c>
      <c r="J16" s="200">
        <f t="shared" ref="J16:O16" si="1">SUM(J14:J15)</f>
        <v>991200</v>
      </c>
      <c r="K16" s="200">
        <f t="shared" si="1"/>
        <v>165200</v>
      </c>
      <c r="L16" s="200">
        <f t="shared" si="1"/>
        <v>247800</v>
      </c>
      <c r="M16" s="200">
        <f t="shared" si="1"/>
        <v>247800</v>
      </c>
      <c r="N16" s="200">
        <f t="shared" si="1"/>
        <v>0</v>
      </c>
      <c r="O16" s="200">
        <f t="shared" si="1"/>
        <v>330400</v>
      </c>
    </row>
    <row r="17" spans="1:15" ht="13.5" x14ac:dyDescent="0.25">
      <c r="A17" s="196" t="s">
        <v>206</v>
      </c>
      <c r="B17" s="196" t="s">
        <v>115</v>
      </c>
      <c r="C17" s="196" t="s">
        <v>207</v>
      </c>
      <c r="D17" s="196" t="s">
        <v>208</v>
      </c>
      <c r="E17" s="196" t="s">
        <v>209</v>
      </c>
      <c r="F17" s="196" t="s">
        <v>210</v>
      </c>
      <c r="G17" s="196" t="s">
        <v>211</v>
      </c>
      <c r="H17" s="196" t="s">
        <v>214</v>
      </c>
      <c r="I17" s="197">
        <v>2312800</v>
      </c>
      <c r="J17" s="197">
        <v>4283400</v>
      </c>
      <c r="K17" s="197">
        <v>578200</v>
      </c>
      <c r="L17" s="197">
        <v>867300</v>
      </c>
      <c r="M17" s="198">
        <v>867300</v>
      </c>
      <c r="N17" s="199">
        <f t="shared" si="0"/>
        <v>0</v>
      </c>
      <c r="O17" s="199">
        <f>J17-I17</f>
        <v>1970600</v>
      </c>
    </row>
    <row r="18" spans="1:15" ht="13.5" x14ac:dyDescent="0.25">
      <c r="A18" s="196" t="s">
        <v>206</v>
      </c>
      <c r="B18" s="196" t="s">
        <v>115</v>
      </c>
      <c r="C18" s="196" t="s">
        <v>207</v>
      </c>
      <c r="D18" s="196" t="s">
        <v>208</v>
      </c>
      <c r="E18" s="196" t="s">
        <v>209</v>
      </c>
      <c r="F18" s="196" t="s">
        <v>210</v>
      </c>
      <c r="G18" s="196" t="s">
        <v>211</v>
      </c>
      <c r="H18" s="196" t="s">
        <v>215</v>
      </c>
      <c r="I18" s="197">
        <v>3799600</v>
      </c>
      <c r="J18" s="197">
        <v>5717100</v>
      </c>
      <c r="K18" s="197">
        <v>949900</v>
      </c>
      <c r="L18" s="197">
        <v>1424850</v>
      </c>
      <c r="M18" s="198">
        <v>1430750</v>
      </c>
      <c r="N18" s="199">
        <f t="shared" si="0"/>
        <v>5900</v>
      </c>
      <c r="O18" s="199">
        <f t="shared" ref="O18:O19" si="2">J18-I18</f>
        <v>1917500</v>
      </c>
    </row>
    <row r="19" spans="1:15" ht="13.5" x14ac:dyDescent="0.25">
      <c r="A19" s="196" t="s">
        <v>206</v>
      </c>
      <c r="B19" s="196" t="s">
        <v>115</v>
      </c>
      <c r="C19" s="196" t="s">
        <v>207</v>
      </c>
      <c r="D19" s="196" t="s">
        <v>208</v>
      </c>
      <c r="E19" s="196" t="s">
        <v>209</v>
      </c>
      <c r="F19" s="196" t="s">
        <v>210</v>
      </c>
      <c r="G19" s="196" t="s">
        <v>211</v>
      </c>
      <c r="H19" s="196" t="s">
        <v>216</v>
      </c>
      <c r="I19" s="197">
        <v>377600</v>
      </c>
      <c r="J19" s="197">
        <v>672600</v>
      </c>
      <c r="K19" s="197">
        <v>94400</v>
      </c>
      <c r="L19" s="197">
        <v>141600</v>
      </c>
      <c r="M19" s="198">
        <v>148780</v>
      </c>
      <c r="N19" s="199">
        <f t="shared" si="0"/>
        <v>7180</v>
      </c>
      <c r="O19" s="199">
        <f t="shared" si="2"/>
        <v>295000</v>
      </c>
    </row>
    <row r="20" spans="1:15" x14ac:dyDescent="0.2">
      <c r="A20" s="196"/>
      <c r="B20" s="196"/>
      <c r="C20" s="196"/>
      <c r="D20" s="196"/>
      <c r="E20" s="196"/>
      <c r="F20" s="196"/>
      <c r="G20" s="196"/>
      <c r="H20" s="196"/>
      <c r="I20" s="200">
        <f>SUM(I17:I19)</f>
        <v>6490000</v>
      </c>
      <c r="J20" s="200">
        <f t="shared" ref="J20:O20" si="3">SUM(J17:J19)</f>
        <v>10673100</v>
      </c>
      <c r="K20" s="200">
        <f t="shared" si="3"/>
        <v>1622500</v>
      </c>
      <c r="L20" s="200">
        <f t="shared" si="3"/>
        <v>2433750</v>
      </c>
      <c r="M20" s="200">
        <f t="shared" si="3"/>
        <v>2446830</v>
      </c>
      <c r="N20" s="200">
        <f t="shared" si="3"/>
        <v>13080</v>
      </c>
      <c r="O20" s="200">
        <f t="shared" si="3"/>
        <v>4183100</v>
      </c>
    </row>
    <row r="21" spans="1:15" ht="13.5" x14ac:dyDescent="0.25">
      <c r="A21" s="201" t="s">
        <v>116</v>
      </c>
      <c r="B21" s="202"/>
      <c r="C21" s="202"/>
      <c r="D21" s="202"/>
      <c r="E21" s="202"/>
      <c r="F21" s="202"/>
      <c r="G21" s="202"/>
      <c r="H21" s="202"/>
      <c r="I21" s="203">
        <f>I16+I20</f>
        <v>7150800</v>
      </c>
      <c r="J21" s="203">
        <f t="shared" ref="J21:O21" si="4">J16+J20</f>
        <v>11664300</v>
      </c>
      <c r="K21" s="203">
        <f t="shared" si="4"/>
        <v>1787700</v>
      </c>
      <c r="L21" s="203">
        <f t="shared" si="4"/>
        <v>2681550</v>
      </c>
      <c r="M21" s="203">
        <f t="shared" si="4"/>
        <v>2694630</v>
      </c>
      <c r="N21" s="203">
        <f t="shared" si="4"/>
        <v>13080</v>
      </c>
      <c r="O21" s="203">
        <f t="shared" si="4"/>
        <v>4513500</v>
      </c>
    </row>
    <row r="22" spans="1:15" x14ac:dyDescent="0.2">
      <c r="A22" s="188"/>
    </row>
    <row r="23" spans="1:15" x14ac:dyDescent="0.2">
      <c r="A23" s="188"/>
    </row>
  </sheetData>
  <mergeCells count="7">
    <mergeCell ref="A11:J11"/>
    <mergeCell ref="A1:F1"/>
    <mergeCell ref="A6:J6"/>
    <mergeCell ref="A7:J7"/>
    <mergeCell ref="A8:J8"/>
    <mergeCell ref="A9:J9"/>
    <mergeCell ref="A10:J10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2" zoomScaleNormal="100" zoomScaleSheetLayoutView="84" workbookViewId="0">
      <pane xSplit="4" ySplit="4" topLeftCell="F19" activePane="bottomRight" state="frozen"/>
      <selection activeCell="A2" sqref="A2"/>
      <selection pane="topRight" activeCell="E2" sqref="E2"/>
      <selection pane="bottomLeft" activeCell="A6" sqref="A6"/>
      <selection pane="bottomRight" activeCell="K31" sqref="K31"/>
    </sheetView>
  </sheetViews>
  <sheetFormatPr defaultRowHeight="15" x14ac:dyDescent="0.25"/>
  <cols>
    <col min="1" max="1" width="6.140625" style="278" customWidth="1"/>
    <col min="2" max="2" width="31.5703125" style="274" customWidth="1"/>
    <col min="3" max="3" width="12.28515625" style="275" customWidth="1"/>
    <col min="4" max="4" width="10.85546875" style="275" hidden="1" customWidth="1"/>
    <col min="5" max="5" width="12.28515625" style="275" customWidth="1"/>
    <col min="6" max="6" width="11.42578125" style="275" customWidth="1"/>
    <col min="7" max="7" width="11" style="275" customWidth="1"/>
    <col min="8" max="8" width="8.7109375" style="269" customWidth="1"/>
    <col min="9" max="9" width="32.42578125" style="276" customWidth="1"/>
    <col min="10" max="10" width="13.28515625" style="277" customWidth="1"/>
    <col min="11" max="11" width="11.28515625" style="275" customWidth="1"/>
    <col min="12" max="12" width="13.140625" style="275" customWidth="1"/>
    <col min="13" max="14" width="11.28515625" style="275" customWidth="1"/>
    <col min="15" max="15" width="13.42578125" style="275" customWidth="1"/>
    <col min="16" max="16" width="11.28515625" style="275" customWidth="1"/>
    <col min="17" max="256" width="9.140625" style="242"/>
    <col min="257" max="257" width="6.140625" style="242" customWidth="1"/>
    <col min="258" max="258" width="31.5703125" style="242" customWidth="1"/>
    <col min="259" max="259" width="12.28515625" style="242" customWidth="1"/>
    <col min="260" max="260" width="0" style="242" hidden="1" customWidth="1"/>
    <col min="261" max="261" width="12.28515625" style="242" customWidth="1"/>
    <col min="262" max="262" width="11.42578125" style="242" customWidth="1"/>
    <col min="263" max="263" width="11" style="242" customWidth="1"/>
    <col min="264" max="264" width="8.7109375" style="242" customWidth="1"/>
    <col min="265" max="265" width="32.42578125" style="242" customWidth="1"/>
    <col min="266" max="266" width="13.28515625" style="242" customWidth="1"/>
    <col min="267" max="267" width="11.28515625" style="242" customWidth="1"/>
    <col min="268" max="268" width="13.140625" style="242" customWidth="1"/>
    <col min="269" max="270" width="11.28515625" style="242" customWidth="1"/>
    <col min="271" max="271" width="13.42578125" style="242" customWidth="1"/>
    <col min="272" max="272" width="11.28515625" style="242" customWidth="1"/>
    <col min="273" max="512" width="9.140625" style="242"/>
    <col min="513" max="513" width="6.140625" style="242" customWidth="1"/>
    <col min="514" max="514" width="31.5703125" style="242" customWidth="1"/>
    <col min="515" max="515" width="12.28515625" style="242" customWidth="1"/>
    <col min="516" max="516" width="0" style="242" hidden="1" customWidth="1"/>
    <col min="517" max="517" width="12.28515625" style="242" customWidth="1"/>
    <col min="518" max="518" width="11.42578125" style="242" customWidth="1"/>
    <col min="519" max="519" width="11" style="242" customWidth="1"/>
    <col min="520" max="520" width="8.7109375" style="242" customWidth="1"/>
    <col min="521" max="521" width="32.42578125" style="242" customWidth="1"/>
    <col min="522" max="522" width="13.28515625" style="242" customWidth="1"/>
    <col min="523" max="523" width="11.28515625" style="242" customWidth="1"/>
    <col min="524" max="524" width="13.140625" style="242" customWidth="1"/>
    <col min="525" max="526" width="11.28515625" style="242" customWidth="1"/>
    <col min="527" max="527" width="13.42578125" style="242" customWidth="1"/>
    <col min="528" max="528" width="11.28515625" style="242" customWidth="1"/>
    <col min="529" max="768" width="9.140625" style="242"/>
    <col min="769" max="769" width="6.140625" style="242" customWidth="1"/>
    <col min="770" max="770" width="31.5703125" style="242" customWidth="1"/>
    <col min="771" max="771" width="12.28515625" style="242" customWidth="1"/>
    <col min="772" max="772" width="0" style="242" hidden="1" customWidth="1"/>
    <col min="773" max="773" width="12.28515625" style="242" customWidth="1"/>
    <col min="774" max="774" width="11.42578125" style="242" customWidth="1"/>
    <col min="775" max="775" width="11" style="242" customWidth="1"/>
    <col min="776" max="776" width="8.7109375" style="242" customWidth="1"/>
    <col min="777" max="777" width="32.42578125" style="242" customWidth="1"/>
    <col min="778" max="778" width="13.28515625" style="242" customWidth="1"/>
    <col min="779" max="779" width="11.28515625" style="242" customWidth="1"/>
    <col min="780" max="780" width="13.140625" style="242" customWidth="1"/>
    <col min="781" max="782" width="11.28515625" style="242" customWidth="1"/>
    <col min="783" max="783" width="13.42578125" style="242" customWidth="1"/>
    <col min="784" max="784" width="11.28515625" style="242" customWidth="1"/>
    <col min="785" max="1024" width="9.140625" style="242"/>
    <col min="1025" max="1025" width="6.140625" style="242" customWidth="1"/>
    <col min="1026" max="1026" width="31.5703125" style="242" customWidth="1"/>
    <col min="1027" max="1027" width="12.28515625" style="242" customWidth="1"/>
    <col min="1028" max="1028" width="0" style="242" hidden="1" customWidth="1"/>
    <col min="1029" max="1029" width="12.28515625" style="242" customWidth="1"/>
    <col min="1030" max="1030" width="11.42578125" style="242" customWidth="1"/>
    <col min="1031" max="1031" width="11" style="242" customWidth="1"/>
    <col min="1032" max="1032" width="8.7109375" style="242" customWidth="1"/>
    <col min="1033" max="1033" width="32.42578125" style="242" customWidth="1"/>
    <col min="1034" max="1034" width="13.28515625" style="242" customWidth="1"/>
    <col min="1035" max="1035" width="11.28515625" style="242" customWidth="1"/>
    <col min="1036" max="1036" width="13.140625" style="242" customWidth="1"/>
    <col min="1037" max="1038" width="11.28515625" style="242" customWidth="1"/>
    <col min="1039" max="1039" width="13.42578125" style="242" customWidth="1"/>
    <col min="1040" max="1040" width="11.28515625" style="242" customWidth="1"/>
    <col min="1041" max="1280" width="9.140625" style="242"/>
    <col min="1281" max="1281" width="6.140625" style="242" customWidth="1"/>
    <col min="1282" max="1282" width="31.5703125" style="242" customWidth="1"/>
    <col min="1283" max="1283" width="12.28515625" style="242" customWidth="1"/>
    <col min="1284" max="1284" width="0" style="242" hidden="1" customWidth="1"/>
    <col min="1285" max="1285" width="12.28515625" style="242" customWidth="1"/>
    <col min="1286" max="1286" width="11.42578125" style="242" customWidth="1"/>
    <col min="1287" max="1287" width="11" style="242" customWidth="1"/>
    <col min="1288" max="1288" width="8.7109375" style="242" customWidth="1"/>
    <col min="1289" max="1289" width="32.42578125" style="242" customWidth="1"/>
    <col min="1290" max="1290" width="13.28515625" style="242" customWidth="1"/>
    <col min="1291" max="1291" width="11.28515625" style="242" customWidth="1"/>
    <col min="1292" max="1292" width="13.140625" style="242" customWidth="1"/>
    <col min="1293" max="1294" width="11.28515625" style="242" customWidth="1"/>
    <col min="1295" max="1295" width="13.42578125" style="242" customWidth="1"/>
    <col min="1296" max="1296" width="11.28515625" style="242" customWidth="1"/>
    <col min="1297" max="1536" width="9.140625" style="242"/>
    <col min="1537" max="1537" width="6.140625" style="242" customWidth="1"/>
    <col min="1538" max="1538" width="31.5703125" style="242" customWidth="1"/>
    <col min="1539" max="1539" width="12.28515625" style="242" customWidth="1"/>
    <col min="1540" max="1540" width="0" style="242" hidden="1" customWidth="1"/>
    <col min="1541" max="1541" width="12.28515625" style="242" customWidth="1"/>
    <col min="1542" max="1542" width="11.42578125" style="242" customWidth="1"/>
    <col min="1543" max="1543" width="11" style="242" customWidth="1"/>
    <col min="1544" max="1544" width="8.7109375" style="242" customWidth="1"/>
    <col min="1545" max="1545" width="32.42578125" style="242" customWidth="1"/>
    <col min="1546" max="1546" width="13.28515625" style="242" customWidth="1"/>
    <col min="1547" max="1547" width="11.28515625" style="242" customWidth="1"/>
    <col min="1548" max="1548" width="13.140625" style="242" customWidth="1"/>
    <col min="1549" max="1550" width="11.28515625" style="242" customWidth="1"/>
    <col min="1551" max="1551" width="13.42578125" style="242" customWidth="1"/>
    <col min="1552" max="1552" width="11.28515625" style="242" customWidth="1"/>
    <col min="1553" max="1792" width="9.140625" style="242"/>
    <col min="1793" max="1793" width="6.140625" style="242" customWidth="1"/>
    <col min="1794" max="1794" width="31.5703125" style="242" customWidth="1"/>
    <col min="1795" max="1795" width="12.28515625" style="242" customWidth="1"/>
    <col min="1796" max="1796" width="0" style="242" hidden="1" customWidth="1"/>
    <col min="1797" max="1797" width="12.28515625" style="242" customWidth="1"/>
    <col min="1798" max="1798" width="11.42578125" style="242" customWidth="1"/>
    <col min="1799" max="1799" width="11" style="242" customWidth="1"/>
    <col min="1800" max="1800" width="8.7109375" style="242" customWidth="1"/>
    <col min="1801" max="1801" width="32.42578125" style="242" customWidth="1"/>
    <col min="1802" max="1802" width="13.28515625" style="242" customWidth="1"/>
    <col min="1803" max="1803" width="11.28515625" style="242" customWidth="1"/>
    <col min="1804" max="1804" width="13.140625" style="242" customWidth="1"/>
    <col min="1805" max="1806" width="11.28515625" style="242" customWidth="1"/>
    <col min="1807" max="1807" width="13.42578125" style="242" customWidth="1"/>
    <col min="1808" max="1808" width="11.28515625" style="242" customWidth="1"/>
    <col min="1809" max="2048" width="9.140625" style="242"/>
    <col min="2049" max="2049" width="6.140625" style="242" customWidth="1"/>
    <col min="2050" max="2050" width="31.5703125" style="242" customWidth="1"/>
    <col min="2051" max="2051" width="12.28515625" style="242" customWidth="1"/>
    <col min="2052" max="2052" width="0" style="242" hidden="1" customWidth="1"/>
    <col min="2053" max="2053" width="12.28515625" style="242" customWidth="1"/>
    <col min="2054" max="2054" width="11.42578125" style="242" customWidth="1"/>
    <col min="2055" max="2055" width="11" style="242" customWidth="1"/>
    <col min="2056" max="2056" width="8.7109375" style="242" customWidth="1"/>
    <col min="2057" max="2057" width="32.42578125" style="242" customWidth="1"/>
    <col min="2058" max="2058" width="13.28515625" style="242" customWidth="1"/>
    <col min="2059" max="2059" width="11.28515625" style="242" customWidth="1"/>
    <col min="2060" max="2060" width="13.140625" style="242" customWidth="1"/>
    <col min="2061" max="2062" width="11.28515625" style="242" customWidth="1"/>
    <col min="2063" max="2063" width="13.42578125" style="242" customWidth="1"/>
    <col min="2064" max="2064" width="11.28515625" style="242" customWidth="1"/>
    <col min="2065" max="2304" width="9.140625" style="242"/>
    <col min="2305" max="2305" width="6.140625" style="242" customWidth="1"/>
    <col min="2306" max="2306" width="31.5703125" style="242" customWidth="1"/>
    <col min="2307" max="2307" width="12.28515625" style="242" customWidth="1"/>
    <col min="2308" max="2308" width="0" style="242" hidden="1" customWidth="1"/>
    <col min="2309" max="2309" width="12.28515625" style="242" customWidth="1"/>
    <col min="2310" max="2310" width="11.42578125" style="242" customWidth="1"/>
    <col min="2311" max="2311" width="11" style="242" customWidth="1"/>
    <col min="2312" max="2312" width="8.7109375" style="242" customWidth="1"/>
    <col min="2313" max="2313" width="32.42578125" style="242" customWidth="1"/>
    <col min="2314" max="2314" width="13.28515625" style="242" customWidth="1"/>
    <col min="2315" max="2315" width="11.28515625" style="242" customWidth="1"/>
    <col min="2316" max="2316" width="13.140625" style="242" customWidth="1"/>
    <col min="2317" max="2318" width="11.28515625" style="242" customWidth="1"/>
    <col min="2319" max="2319" width="13.42578125" style="242" customWidth="1"/>
    <col min="2320" max="2320" width="11.28515625" style="242" customWidth="1"/>
    <col min="2321" max="2560" width="9.140625" style="242"/>
    <col min="2561" max="2561" width="6.140625" style="242" customWidth="1"/>
    <col min="2562" max="2562" width="31.5703125" style="242" customWidth="1"/>
    <col min="2563" max="2563" width="12.28515625" style="242" customWidth="1"/>
    <col min="2564" max="2564" width="0" style="242" hidden="1" customWidth="1"/>
    <col min="2565" max="2565" width="12.28515625" style="242" customWidth="1"/>
    <col min="2566" max="2566" width="11.42578125" style="242" customWidth="1"/>
    <col min="2567" max="2567" width="11" style="242" customWidth="1"/>
    <col min="2568" max="2568" width="8.7109375" style="242" customWidth="1"/>
    <col min="2569" max="2569" width="32.42578125" style="242" customWidth="1"/>
    <col min="2570" max="2570" width="13.28515625" style="242" customWidth="1"/>
    <col min="2571" max="2571" width="11.28515625" style="242" customWidth="1"/>
    <col min="2572" max="2572" width="13.140625" style="242" customWidth="1"/>
    <col min="2573" max="2574" width="11.28515625" style="242" customWidth="1"/>
    <col min="2575" max="2575" width="13.42578125" style="242" customWidth="1"/>
    <col min="2576" max="2576" width="11.28515625" style="242" customWidth="1"/>
    <col min="2577" max="2816" width="9.140625" style="242"/>
    <col min="2817" max="2817" width="6.140625" style="242" customWidth="1"/>
    <col min="2818" max="2818" width="31.5703125" style="242" customWidth="1"/>
    <col min="2819" max="2819" width="12.28515625" style="242" customWidth="1"/>
    <col min="2820" max="2820" width="0" style="242" hidden="1" customWidth="1"/>
    <col min="2821" max="2821" width="12.28515625" style="242" customWidth="1"/>
    <col min="2822" max="2822" width="11.42578125" style="242" customWidth="1"/>
    <col min="2823" max="2823" width="11" style="242" customWidth="1"/>
    <col min="2824" max="2824" width="8.7109375" style="242" customWidth="1"/>
    <col min="2825" max="2825" width="32.42578125" style="242" customWidth="1"/>
    <col min="2826" max="2826" width="13.28515625" style="242" customWidth="1"/>
    <col min="2827" max="2827" width="11.28515625" style="242" customWidth="1"/>
    <col min="2828" max="2828" width="13.140625" style="242" customWidth="1"/>
    <col min="2829" max="2830" width="11.28515625" style="242" customWidth="1"/>
    <col min="2831" max="2831" width="13.42578125" style="242" customWidth="1"/>
    <col min="2832" max="2832" width="11.28515625" style="242" customWidth="1"/>
    <col min="2833" max="3072" width="9.140625" style="242"/>
    <col min="3073" max="3073" width="6.140625" style="242" customWidth="1"/>
    <col min="3074" max="3074" width="31.5703125" style="242" customWidth="1"/>
    <col min="3075" max="3075" width="12.28515625" style="242" customWidth="1"/>
    <col min="3076" max="3076" width="0" style="242" hidden="1" customWidth="1"/>
    <col min="3077" max="3077" width="12.28515625" style="242" customWidth="1"/>
    <col min="3078" max="3078" width="11.42578125" style="242" customWidth="1"/>
    <col min="3079" max="3079" width="11" style="242" customWidth="1"/>
    <col min="3080" max="3080" width="8.7109375" style="242" customWidth="1"/>
    <col min="3081" max="3081" width="32.42578125" style="242" customWidth="1"/>
    <col min="3082" max="3082" width="13.28515625" style="242" customWidth="1"/>
    <col min="3083" max="3083" width="11.28515625" style="242" customWidth="1"/>
    <col min="3084" max="3084" width="13.140625" style="242" customWidth="1"/>
    <col min="3085" max="3086" width="11.28515625" style="242" customWidth="1"/>
    <col min="3087" max="3087" width="13.42578125" style="242" customWidth="1"/>
    <col min="3088" max="3088" width="11.28515625" style="242" customWidth="1"/>
    <col min="3089" max="3328" width="9.140625" style="242"/>
    <col min="3329" max="3329" width="6.140625" style="242" customWidth="1"/>
    <col min="3330" max="3330" width="31.5703125" style="242" customWidth="1"/>
    <col min="3331" max="3331" width="12.28515625" style="242" customWidth="1"/>
    <col min="3332" max="3332" width="0" style="242" hidden="1" customWidth="1"/>
    <col min="3333" max="3333" width="12.28515625" style="242" customWidth="1"/>
    <col min="3334" max="3334" width="11.42578125" style="242" customWidth="1"/>
    <col min="3335" max="3335" width="11" style="242" customWidth="1"/>
    <col min="3336" max="3336" width="8.7109375" style="242" customWidth="1"/>
    <col min="3337" max="3337" width="32.42578125" style="242" customWidth="1"/>
    <col min="3338" max="3338" width="13.28515625" style="242" customWidth="1"/>
    <col min="3339" max="3339" width="11.28515625" style="242" customWidth="1"/>
    <col min="3340" max="3340" width="13.140625" style="242" customWidth="1"/>
    <col min="3341" max="3342" width="11.28515625" style="242" customWidth="1"/>
    <col min="3343" max="3343" width="13.42578125" style="242" customWidth="1"/>
    <col min="3344" max="3344" width="11.28515625" style="242" customWidth="1"/>
    <col min="3345" max="3584" width="9.140625" style="242"/>
    <col min="3585" max="3585" width="6.140625" style="242" customWidth="1"/>
    <col min="3586" max="3586" width="31.5703125" style="242" customWidth="1"/>
    <col min="3587" max="3587" width="12.28515625" style="242" customWidth="1"/>
    <col min="3588" max="3588" width="0" style="242" hidden="1" customWidth="1"/>
    <col min="3589" max="3589" width="12.28515625" style="242" customWidth="1"/>
    <col min="3590" max="3590" width="11.42578125" style="242" customWidth="1"/>
    <col min="3591" max="3591" width="11" style="242" customWidth="1"/>
    <col min="3592" max="3592" width="8.7109375" style="242" customWidth="1"/>
    <col min="3593" max="3593" width="32.42578125" style="242" customWidth="1"/>
    <col min="3594" max="3594" width="13.28515625" style="242" customWidth="1"/>
    <col min="3595" max="3595" width="11.28515625" style="242" customWidth="1"/>
    <col min="3596" max="3596" width="13.140625" style="242" customWidth="1"/>
    <col min="3597" max="3598" width="11.28515625" style="242" customWidth="1"/>
    <col min="3599" max="3599" width="13.42578125" style="242" customWidth="1"/>
    <col min="3600" max="3600" width="11.28515625" style="242" customWidth="1"/>
    <col min="3601" max="3840" width="9.140625" style="242"/>
    <col min="3841" max="3841" width="6.140625" style="242" customWidth="1"/>
    <col min="3842" max="3842" width="31.5703125" style="242" customWidth="1"/>
    <col min="3843" max="3843" width="12.28515625" style="242" customWidth="1"/>
    <col min="3844" max="3844" width="0" style="242" hidden="1" customWidth="1"/>
    <col min="3845" max="3845" width="12.28515625" style="242" customWidth="1"/>
    <col min="3846" max="3846" width="11.42578125" style="242" customWidth="1"/>
    <col min="3847" max="3847" width="11" style="242" customWidth="1"/>
    <col min="3848" max="3848" width="8.7109375" style="242" customWidth="1"/>
    <col min="3849" max="3849" width="32.42578125" style="242" customWidth="1"/>
    <col min="3850" max="3850" width="13.28515625" style="242" customWidth="1"/>
    <col min="3851" max="3851" width="11.28515625" style="242" customWidth="1"/>
    <col min="3852" max="3852" width="13.140625" style="242" customWidth="1"/>
    <col min="3853" max="3854" width="11.28515625" style="242" customWidth="1"/>
    <col min="3855" max="3855" width="13.42578125" style="242" customWidth="1"/>
    <col min="3856" max="3856" width="11.28515625" style="242" customWidth="1"/>
    <col min="3857" max="4096" width="9.140625" style="242"/>
    <col min="4097" max="4097" width="6.140625" style="242" customWidth="1"/>
    <col min="4098" max="4098" width="31.5703125" style="242" customWidth="1"/>
    <col min="4099" max="4099" width="12.28515625" style="242" customWidth="1"/>
    <col min="4100" max="4100" width="0" style="242" hidden="1" customWidth="1"/>
    <col min="4101" max="4101" width="12.28515625" style="242" customWidth="1"/>
    <col min="4102" max="4102" width="11.42578125" style="242" customWidth="1"/>
    <col min="4103" max="4103" width="11" style="242" customWidth="1"/>
    <col min="4104" max="4104" width="8.7109375" style="242" customWidth="1"/>
    <col min="4105" max="4105" width="32.42578125" style="242" customWidth="1"/>
    <col min="4106" max="4106" width="13.28515625" style="242" customWidth="1"/>
    <col min="4107" max="4107" width="11.28515625" style="242" customWidth="1"/>
    <col min="4108" max="4108" width="13.140625" style="242" customWidth="1"/>
    <col min="4109" max="4110" width="11.28515625" style="242" customWidth="1"/>
    <col min="4111" max="4111" width="13.42578125" style="242" customWidth="1"/>
    <col min="4112" max="4112" width="11.28515625" style="242" customWidth="1"/>
    <col min="4113" max="4352" width="9.140625" style="242"/>
    <col min="4353" max="4353" width="6.140625" style="242" customWidth="1"/>
    <col min="4354" max="4354" width="31.5703125" style="242" customWidth="1"/>
    <col min="4355" max="4355" width="12.28515625" style="242" customWidth="1"/>
    <col min="4356" max="4356" width="0" style="242" hidden="1" customWidth="1"/>
    <col min="4357" max="4357" width="12.28515625" style="242" customWidth="1"/>
    <col min="4358" max="4358" width="11.42578125" style="242" customWidth="1"/>
    <col min="4359" max="4359" width="11" style="242" customWidth="1"/>
    <col min="4360" max="4360" width="8.7109375" style="242" customWidth="1"/>
    <col min="4361" max="4361" width="32.42578125" style="242" customWidth="1"/>
    <col min="4362" max="4362" width="13.28515625" style="242" customWidth="1"/>
    <col min="4363" max="4363" width="11.28515625" style="242" customWidth="1"/>
    <col min="4364" max="4364" width="13.140625" style="242" customWidth="1"/>
    <col min="4365" max="4366" width="11.28515625" style="242" customWidth="1"/>
    <col min="4367" max="4367" width="13.42578125" style="242" customWidth="1"/>
    <col min="4368" max="4368" width="11.28515625" style="242" customWidth="1"/>
    <col min="4369" max="4608" width="9.140625" style="242"/>
    <col min="4609" max="4609" width="6.140625" style="242" customWidth="1"/>
    <col min="4610" max="4610" width="31.5703125" style="242" customWidth="1"/>
    <col min="4611" max="4611" width="12.28515625" style="242" customWidth="1"/>
    <col min="4612" max="4612" width="0" style="242" hidden="1" customWidth="1"/>
    <col min="4613" max="4613" width="12.28515625" style="242" customWidth="1"/>
    <col min="4614" max="4614" width="11.42578125" style="242" customWidth="1"/>
    <col min="4615" max="4615" width="11" style="242" customWidth="1"/>
    <col min="4616" max="4616" width="8.7109375" style="242" customWidth="1"/>
    <col min="4617" max="4617" width="32.42578125" style="242" customWidth="1"/>
    <col min="4618" max="4618" width="13.28515625" style="242" customWidth="1"/>
    <col min="4619" max="4619" width="11.28515625" style="242" customWidth="1"/>
    <col min="4620" max="4620" width="13.140625" style="242" customWidth="1"/>
    <col min="4621" max="4622" width="11.28515625" style="242" customWidth="1"/>
    <col min="4623" max="4623" width="13.42578125" style="242" customWidth="1"/>
    <col min="4624" max="4624" width="11.28515625" style="242" customWidth="1"/>
    <col min="4625" max="4864" width="9.140625" style="242"/>
    <col min="4865" max="4865" width="6.140625" style="242" customWidth="1"/>
    <col min="4866" max="4866" width="31.5703125" style="242" customWidth="1"/>
    <col min="4867" max="4867" width="12.28515625" style="242" customWidth="1"/>
    <col min="4868" max="4868" width="0" style="242" hidden="1" customWidth="1"/>
    <col min="4869" max="4869" width="12.28515625" style="242" customWidth="1"/>
    <col min="4870" max="4870" width="11.42578125" style="242" customWidth="1"/>
    <col min="4871" max="4871" width="11" style="242" customWidth="1"/>
    <col min="4872" max="4872" width="8.7109375" style="242" customWidth="1"/>
    <col min="4873" max="4873" width="32.42578125" style="242" customWidth="1"/>
    <col min="4874" max="4874" width="13.28515625" style="242" customWidth="1"/>
    <col min="4875" max="4875" width="11.28515625" style="242" customWidth="1"/>
    <col min="4876" max="4876" width="13.140625" style="242" customWidth="1"/>
    <col min="4877" max="4878" width="11.28515625" style="242" customWidth="1"/>
    <col min="4879" max="4879" width="13.42578125" style="242" customWidth="1"/>
    <col min="4880" max="4880" width="11.28515625" style="242" customWidth="1"/>
    <col min="4881" max="5120" width="9.140625" style="242"/>
    <col min="5121" max="5121" width="6.140625" style="242" customWidth="1"/>
    <col min="5122" max="5122" width="31.5703125" style="242" customWidth="1"/>
    <col min="5123" max="5123" width="12.28515625" style="242" customWidth="1"/>
    <col min="5124" max="5124" width="0" style="242" hidden="1" customWidth="1"/>
    <col min="5125" max="5125" width="12.28515625" style="242" customWidth="1"/>
    <col min="5126" max="5126" width="11.42578125" style="242" customWidth="1"/>
    <col min="5127" max="5127" width="11" style="242" customWidth="1"/>
    <col min="5128" max="5128" width="8.7109375" style="242" customWidth="1"/>
    <col min="5129" max="5129" width="32.42578125" style="242" customWidth="1"/>
    <col min="5130" max="5130" width="13.28515625" style="242" customWidth="1"/>
    <col min="5131" max="5131" width="11.28515625" style="242" customWidth="1"/>
    <col min="5132" max="5132" width="13.140625" style="242" customWidth="1"/>
    <col min="5133" max="5134" width="11.28515625" style="242" customWidth="1"/>
    <col min="5135" max="5135" width="13.42578125" style="242" customWidth="1"/>
    <col min="5136" max="5136" width="11.28515625" style="242" customWidth="1"/>
    <col min="5137" max="5376" width="9.140625" style="242"/>
    <col min="5377" max="5377" width="6.140625" style="242" customWidth="1"/>
    <col min="5378" max="5378" width="31.5703125" style="242" customWidth="1"/>
    <col min="5379" max="5379" width="12.28515625" style="242" customWidth="1"/>
    <col min="5380" max="5380" width="0" style="242" hidden="1" customWidth="1"/>
    <col min="5381" max="5381" width="12.28515625" style="242" customWidth="1"/>
    <col min="5382" max="5382" width="11.42578125" style="242" customWidth="1"/>
    <col min="5383" max="5383" width="11" style="242" customWidth="1"/>
    <col min="5384" max="5384" width="8.7109375" style="242" customWidth="1"/>
    <col min="5385" max="5385" width="32.42578125" style="242" customWidth="1"/>
    <col min="5386" max="5386" width="13.28515625" style="242" customWidth="1"/>
    <col min="5387" max="5387" width="11.28515625" style="242" customWidth="1"/>
    <col min="5388" max="5388" width="13.140625" style="242" customWidth="1"/>
    <col min="5389" max="5390" width="11.28515625" style="242" customWidth="1"/>
    <col min="5391" max="5391" width="13.42578125" style="242" customWidth="1"/>
    <col min="5392" max="5392" width="11.28515625" style="242" customWidth="1"/>
    <col min="5393" max="5632" width="9.140625" style="242"/>
    <col min="5633" max="5633" width="6.140625" style="242" customWidth="1"/>
    <col min="5634" max="5634" width="31.5703125" style="242" customWidth="1"/>
    <col min="5635" max="5635" width="12.28515625" style="242" customWidth="1"/>
    <col min="5636" max="5636" width="0" style="242" hidden="1" customWidth="1"/>
    <col min="5637" max="5637" width="12.28515625" style="242" customWidth="1"/>
    <col min="5638" max="5638" width="11.42578125" style="242" customWidth="1"/>
    <col min="5639" max="5639" width="11" style="242" customWidth="1"/>
    <col min="5640" max="5640" width="8.7109375" style="242" customWidth="1"/>
    <col min="5641" max="5641" width="32.42578125" style="242" customWidth="1"/>
    <col min="5642" max="5642" width="13.28515625" style="242" customWidth="1"/>
    <col min="5643" max="5643" width="11.28515625" style="242" customWidth="1"/>
    <col min="5644" max="5644" width="13.140625" style="242" customWidth="1"/>
    <col min="5645" max="5646" width="11.28515625" style="242" customWidth="1"/>
    <col min="5647" max="5647" width="13.42578125" style="242" customWidth="1"/>
    <col min="5648" max="5648" width="11.28515625" style="242" customWidth="1"/>
    <col min="5649" max="5888" width="9.140625" style="242"/>
    <col min="5889" max="5889" width="6.140625" style="242" customWidth="1"/>
    <col min="5890" max="5890" width="31.5703125" style="242" customWidth="1"/>
    <col min="5891" max="5891" width="12.28515625" style="242" customWidth="1"/>
    <col min="5892" max="5892" width="0" style="242" hidden="1" customWidth="1"/>
    <col min="5893" max="5893" width="12.28515625" style="242" customWidth="1"/>
    <col min="5894" max="5894" width="11.42578125" style="242" customWidth="1"/>
    <col min="5895" max="5895" width="11" style="242" customWidth="1"/>
    <col min="5896" max="5896" width="8.7109375" style="242" customWidth="1"/>
    <col min="5897" max="5897" width="32.42578125" style="242" customWidth="1"/>
    <col min="5898" max="5898" width="13.28515625" style="242" customWidth="1"/>
    <col min="5899" max="5899" width="11.28515625" style="242" customWidth="1"/>
    <col min="5900" max="5900" width="13.140625" style="242" customWidth="1"/>
    <col min="5901" max="5902" width="11.28515625" style="242" customWidth="1"/>
    <col min="5903" max="5903" width="13.42578125" style="242" customWidth="1"/>
    <col min="5904" max="5904" width="11.28515625" style="242" customWidth="1"/>
    <col min="5905" max="6144" width="9.140625" style="242"/>
    <col min="6145" max="6145" width="6.140625" style="242" customWidth="1"/>
    <col min="6146" max="6146" width="31.5703125" style="242" customWidth="1"/>
    <col min="6147" max="6147" width="12.28515625" style="242" customWidth="1"/>
    <col min="6148" max="6148" width="0" style="242" hidden="1" customWidth="1"/>
    <col min="6149" max="6149" width="12.28515625" style="242" customWidth="1"/>
    <col min="6150" max="6150" width="11.42578125" style="242" customWidth="1"/>
    <col min="6151" max="6151" width="11" style="242" customWidth="1"/>
    <col min="6152" max="6152" width="8.7109375" style="242" customWidth="1"/>
    <col min="6153" max="6153" width="32.42578125" style="242" customWidth="1"/>
    <col min="6154" max="6154" width="13.28515625" style="242" customWidth="1"/>
    <col min="6155" max="6155" width="11.28515625" style="242" customWidth="1"/>
    <col min="6156" max="6156" width="13.140625" style="242" customWidth="1"/>
    <col min="6157" max="6158" width="11.28515625" style="242" customWidth="1"/>
    <col min="6159" max="6159" width="13.42578125" style="242" customWidth="1"/>
    <col min="6160" max="6160" width="11.28515625" style="242" customWidth="1"/>
    <col min="6161" max="6400" width="9.140625" style="242"/>
    <col min="6401" max="6401" width="6.140625" style="242" customWidth="1"/>
    <col min="6402" max="6402" width="31.5703125" style="242" customWidth="1"/>
    <col min="6403" max="6403" width="12.28515625" style="242" customWidth="1"/>
    <col min="6404" max="6404" width="0" style="242" hidden="1" customWidth="1"/>
    <col min="6405" max="6405" width="12.28515625" style="242" customWidth="1"/>
    <col min="6406" max="6406" width="11.42578125" style="242" customWidth="1"/>
    <col min="6407" max="6407" width="11" style="242" customWidth="1"/>
    <col min="6408" max="6408" width="8.7109375" style="242" customWidth="1"/>
    <col min="6409" max="6409" width="32.42578125" style="242" customWidth="1"/>
    <col min="6410" max="6410" width="13.28515625" style="242" customWidth="1"/>
    <col min="6411" max="6411" width="11.28515625" style="242" customWidth="1"/>
    <col min="6412" max="6412" width="13.140625" style="242" customWidth="1"/>
    <col min="6413" max="6414" width="11.28515625" style="242" customWidth="1"/>
    <col min="6415" max="6415" width="13.42578125" style="242" customWidth="1"/>
    <col min="6416" max="6416" width="11.28515625" style="242" customWidth="1"/>
    <col min="6417" max="6656" width="9.140625" style="242"/>
    <col min="6657" max="6657" width="6.140625" style="242" customWidth="1"/>
    <col min="6658" max="6658" width="31.5703125" style="242" customWidth="1"/>
    <col min="6659" max="6659" width="12.28515625" style="242" customWidth="1"/>
    <col min="6660" max="6660" width="0" style="242" hidden="1" customWidth="1"/>
    <col min="6661" max="6661" width="12.28515625" style="242" customWidth="1"/>
    <col min="6662" max="6662" width="11.42578125" style="242" customWidth="1"/>
    <col min="6663" max="6663" width="11" style="242" customWidth="1"/>
    <col min="6664" max="6664" width="8.7109375" style="242" customWidth="1"/>
    <col min="6665" max="6665" width="32.42578125" style="242" customWidth="1"/>
    <col min="6666" max="6666" width="13.28515625" style="242" customWidth="1"/>
    <col min="6667" max="6667" width="11.28515625" style="242" customWidth="1"/>
    <col min="6668" max="6668" width="13.140625" style="242" customWidth="1"/>
    <col min="6669" max="6670" width="11.28515625" style="242" customWidth="1"/>
    <col min="6671" max="6671" width="13.42578125" style="242" customWidth="1"/>
    <col min="6672" max="6672" width="11.28515625" style="242" customWidth="1"/>
    <col min="6673" max="6912" width="9.140625" style="242"/>
    <col min="6913" max="6913" width="6.140625" style="242" customWidth="1"/>
    <col min="6914" max="6914" width="31.5703125" style="242" customWidth="1"/>
    <col min="6915" max="6915" width="12.28515625" style="242" customWidth="1"/>
    <col min="6916" max="6916" width="0" style="242" hidden="1" customWidth="1"/>
    <col min="6917" max="6917" width="12.28515625" style="242" customWidth="1"/>
    <col min="6918" max="6918" width="11.42578125" style="242" customWidth="1"/>
    <col min="6919" max="6919" width="11" style="242" customWidth="1"/>
    <col min="6920" max="6920" width="8.7109375" style="242" customWidth="1"/>
    <col min="6921" max="6921" width="32.42578125" style="242" customWidth="1"/>
    <col min="6922" max="6922" width="13.28515625" style="242" customWidth="1"/>
    <col min="6923" max="6923" width="11.28515625" style="242" customWidth="1"/>
    <col min="6924" max="6924" width="13.140625" style="242" customWidth="1"/>
    <col min="6925" max="6926" width="11.28515625" style="242" customWidth="1"/>
    <col min="6927" max="6927" width="13.42578125" style="242" customWidth="1"/>
    <col min="6928" max="6928" width="11.28515625" style="242" customWidth="1"/>
    <col min="6929" max="7168" width="9.140625" style="242"/>
    <col min="7169" max="7169" width="6.140625" style="242" customWidth="1"/>
    <col min="7170" max="7170" width="31.5703125" style="242" customWidth="1"/>
    <col min="7171" max="7171" width="12.28515625" style="242" customWidth="1"/>
    <col min="7172" max="7172" width="0" style="242" hidden="1" customWidth="1"/>
    <col min="7173" max="7173" width="12.28515625" style="242" customWidth="1"/>
    <col min="7174" max="7174" width="11.42578125" style="242" customWidth="1"/>
    <col min="7175" max="7175" width="11" style="242" customWidth="1"/>
    <col min="7176" max="7176" width="8.7109375" style="242" customWidth="1"/>
    <col min="7177" max="7177" width="32.42578125" style="242" customWidth="1"/>
    <col min="7178" max="7178" width="13.28515625" style="242" customWidth="1"/>
    <col min="7179" max="7179" width="11.28515625" style="242" customWidth="1"/>
    <col min="7180" max="7180" width="13.140625" style="242" customWidth="1"/>
    <col min="7181" max="7182" width="11.28515625" style="242" customWidth="1"/>
    <col min="7183" max="7183" width="13.42578125" style="242" customWidth="1"/>
    <col min="7184" max="7184" width="11.28515625" style="242" customWidth="1"/>
    <col min="7185" max="7424" width="9.140625" style="242"/>
    <col min="7425" max="7425" width="6.140625" style="242" customWidth="1"/>
    <col min="7426" max="7426" width="31.5703125" style="242" customWidth="1"/>
    <col min="7427" max="7427" width="12.28515625" style="242" customWidth="1"/>
    <col min="7428" max="7428" width="0" style="242" hidden="1" customWidth="1"/>
    <col min="7429" max="7429" width="12.28515625" style="242" customWidth="1"/>
    <col min="7430" max="7430" width="11.42578125" style="242" customWidth="1"/>
    <col min="7431" max="7431" width="11" style="242" customWidth="1"/>
    <col min="7432" max="7432" width="8.7109375" style="242" customWidth="1"/>
    <col min="7433" max="7433" width="32.42578125" style="242" customWidth="1"/>
    <col min="7434" max="7434" width="13.28515625" style="242" customWidth="1"/>
    <col min="7435" max="7435" width="11.28515625" style="242" customWidth="1"/>
    <col min="7436" max="7436" width="13.140625" style="242" customWidth="1"/>
    <col min="7437" max="7438" width="11.28515625" style="242" customWidth="1"/>
    <col min="7439" max="7439" width="13.42578125" style="242" customWidth="1"/>
    <col min="7440" max="7440" width="11.28515625" style="242" customWidth="1"/>
    <col min="7441" max="7680" width="9.140625" style="242"/>
    <col min="7681" max="7681" width="6.140625" style="242" customWidth="1"/>
    <col min="7682" max="7682" width="31.5703125" style="242" customWidth="1"/>
    <col min="7683" max="7683" width="12.28515625" style="242" customWidth="1"/>
    <col min="7684" max="7684" width="0" style="242" hidden="1" customWidth="1"/>
    <col min="7685" max="7685" width="12.28515625" style="242" customWidth="1"/>
    <col min="7686" max="7686" width="11.42578125" style="242" customWidth="1"/>
    <col min="7687" max="7687" width="11" style="242" customWidth="1"/>
    <col min="7688" max="7688" width="8.7109375" style="242" customWidth="1"/>
    <col min="7689" max="7689" width="32.42578125" style="242" customWidth="1"/>
    <col min="7690" max="7690" width="13.28515625" style="242" customWidth="1"/>
    <col min="7691" max="7691" width="11.28515625" style="242" customWidth="1"/>
    <col min="7692" max="7692" width="13.140625" style="242" customWidth="1"/>
    <col min="7693" max="7694" width="11.28515625" style="242" customWidth="1"/>
    <col min="7695" max="7695" width="13.42578125" style="242" customWidth="1"/>
    <col min="7696" max="7696" width="11.28515625" style="242" customWidth="1"/>
    <col min="7697" max="7936" width="9.140625" style="242"/>
    <col min="7937" max="7937" width="6.140625" style="242" customWidth="1"/>
    <col min="7938" max="7938" width="31.5703125" style="242" customWidth="1"/>
    <col min="7939" max="7939" width="12.28515625" style="242" customWidth="1"/>
    <col min="7940" max="7940" width="0" style="242" hidden="1" customWidth="1"/>
    <col min="7941" max="7941" width="12.28515625" style="242" customWidth="1"/>
    <col min="7942" max="7942" width="11.42578125" style="242" customWidth="1"/>
    <col min="7943" max="7943" width="11" style="242" customWidth="1"/>
    <col min="7944" max="7944" width="8.7109375" style="242" customWidth="1"/>
    <col min="7945" max="7945" width="32.42578125" style="242" customWidth="1"/>
    <col min="7946" max="7946" width="13.28515625" style="242" customWidth="1"/>
    <col min="7947" max="7947" width="11.28515625" style="242" customWidth="1"/>
    <col min="7948" max="7948" width="13.140625" style="242" customWidth="1"/>
    <col min="7949" max="7950" width="11.28515625" style="242" customWidth="1"/>
    <col min="7951" max="7951" width="13.42578125" style="242" customWidth="1"/>
    <col min="7952" max="7952" width="11.28515625" style="242" customWidth="1"/>
    <col min="7953" max="8192" width="9.140625" style="242"/>
    <col min="8193" max="8193" width="6.140625" style="242" customWidth="1"/>
    <col min="8194" max="8194" width="31.5703125" style="242" customWidth="1"/>
    <col min="8195" max="8195" width="12.28515625" style="242" customWidth="1"/>
    <col min="8196" max="8196" width="0" style="242" hidden="1" customWidth="1"/>
    <col min="8197" max="8197" width="12.28515625" style="242" customWidth="1"/>
    <col min="8198" max="8198" width="11.42578125" style="242" customWidth="1"/>
    <col min="8199" max="8199" width="11" style="242" customWidth="1"/>
    <col min="8200" max="8200" width="8.7109375" style="242" customWidth="1"/>
    <col min="8201" max="8201" width="32.42578125" style="242" customWidth="1"/>
    <col min="8202" max="8202" width="13.28515625" style="242" customWidth="1"/>
    <col min="8203" max="8203" width="11.28515625" style="242" customWidth="1"/>
    <col min="8204" max="8204" width="13.140625" style="242" customWidth="1"/>
    <col min="8205" max="8206" width="11.28515625" style="242" customWidth="1"/>
    <col min="8207" max="8207" width="13.42578125" style="242" customWidth="1"/>
    <col min="8208" max="8208" width="11.28515625" style="242" customWidth="1"/>
    <col min="8209" max="8448" width="9.140625" style="242"/>
    <col min="8449" max="8449" width="6.140625" style="242" customWidth="1"/>
    <col min="8450" max="8450" width="31.5703125" style="242" customWidth="1"/>
    <col min="8451" max="8451" width="12.28515625" style="242" customWidth="1"/>
    <col min="8452" max="8452" width="0" style="242" hidden="1" customWidth="1"/>
    <col min="8453" max="8453" width="12.28515625" style="242" customWidth="1"/>
    <col min="8454" max="8454" width="11.42578125" style="242" customWidth="1"/>
    <col min="8455" max="8455" width="11" style="242" customWidth="1"/>
    <col min="8456" max="8456" width="8.7109375" style="242" customWidth="1"/>
    <col min="8457" max="8457" width="32.42578125" style="242" customWidth="1"/>
    <col min="8458" max="8458" width="13.28515625" style="242" customWidth="1"/>
    <col min="8459" max="8459" width="11.28515625" style="242" customWidth="1"/>
    <col min="8460" max="8460" width="13.140625" style="242" customWidth="1"/>
    <col min="8461" max="8462" width="11.28515625" style="242" customWidth="1"/>
    <col min="8463" max="8463" width="13.42578125" style="242" customWidth="1"/>
    <col min="8464" max="8464" width="11.28515625" style="242" customWidth="1"/>
    <col min="8465" max="8704" width="9.140625" style="242"/>
    <col min="8705" max="8705" width="6.140625" style="242" customWidth="1"/>
    <col min="8706" max="8706" width="31.5703125" style="242" customWidth="1"/>
    <col min="8707" max="8707" width="12.28515625" style="242" customWidth="1"/>
    <col min="8708" max="8708" width="0" style="242" hidden="1" customWidth="1"/>
    <col min="8709" max="8709" width="12.28515625" style="242" customWidth="1"/>
    <col min="8710" max="8710" width="11.42578125" style="242" customWidth="1"/>
    <col min="8711" max="8711" width="11" style="242" customWidth="1"/>
    <col min="8712" max="8712" width="8.7109375" style="242" customWidth="1"/>
    <col min="8713" max="8713" width="32.42578125" style="242" customWidth="1"/>
    <col min="8714" max="8714" width="13.28515625" style="242" customWidth="1"/>
    <col min="8715" max="8715" width="11.28515625" style="242" customWidth="1"/>
    <col min="8716" max="8716" width="13.140625" style="242" customWidth="1"/>
    <col min="8717" max="8718" width="11.28515625" style="242" customWidth="1"/>
    <col min="8719" max="8719" width="13.42578125" style="242" customWidth="1"/>
    <col min="8720" max="8720" width="11.28515625" style="242" customWidth="1"/>
    <col min="8721" max="8960" width="9.140625" style="242"/>
    <col min="8961" max="8961" width="6.140625" style="242" customWidth="1"/>
    <col min="8962" max="8962" width="31.5703125" style="242" customWidth="1"/>
    <col min="8963" max="8963" width="12.28515625" style="242" customWidth="1"/>
    <col min="8964" max="8964" width="0" style="242" hidden="1" customWidth="1"/>
    <col min="8965" max="8965" width="12.28515625" style="242" customWidth="1"/>
    <col min="8966" max="8966" width="11.42578125" style="242" customWidth="1"/>
    <col min="8967" max="8967" width="11" style="242" customWidth="1"/>
    <col min="8968" max="8968" width="8.7109375" style="242" customWidth="1"/>
    <col min="8969" max="8969" width="32.42578125" style="242" customWidth="1"/>
    <col min="8970" max="8970" width="13.28515625" style="242" customWidth="1"/>
    <col min="8971" max="8971" width="11.28515625" style="242" customWidth="1"/>
    <col min="8972" max="8972" width="13.140625" style="242" customWidth="1"/>
    <col min="8973" max="8974" width="11.28515625" style="242" customWidth="1"/>
    <col min="8975" max="8975" width="13.42578125" style="242" customWidth="1"/>
    <col min="8976" max="8976" width="11.28515625" style="242" customWidth="1"/>
    <col min="8977" max="9216" width="9.140625" style="242"/>
    <col min="9217" max="9217" width="6.140625" style="242" customWidth="1"/>
    <col min="9218" max="9218" width="31.5703125" style="242" customWidth="1"/>
    <col min="9219" max="9219" width="12.28515625" style="242" customWidth="1"/>
    <col min="9220" max="9220" width="0" style="242" hidden="1" customWidth="1"/>
    <col min="9221" max="9221" width="12.28515625" style="242" customWidth="1"/>
    <col min="9222" max="9222" width="11.42578125" style="242" customWidth="1"/>
    <col min="9223" max="9223" width="11" style="242" customWidth="1"/>
    <col min="9224" max="9224" width="8.7109375" style="242" customWidth="1"/>
    <col min="9225" max="9225" width="32.42578125" style="242" customWidth="1"/>
    <col min="9226" max="9226" width="13.28515625" style="242" customWidth="1"/>
    <col min="9227" max="9227" width="11.28515625" style="242" customWidth="1"/>
    <col min="9228" max="9228" width="13.140625" style="242" customWidth="1"/>
    <col min="9229" max="9230" width="11.28515625" style="242" customWidth="1"/>
    <col min="9231" max="9231" width="13.42578125" style="242" customWidth="1"/>
    <col min="9232" max="9232" width="11.28515625" style="242" customWidth="1"/>
    <col min="9233" max="9472" width="9.140625" style="242"/>
    <col min="9473" max="9473" width="6.140625" style="242" customWidth="1"/>
    <col min="9474" max="9474" width="31.5703125" style="242" customWidth="1"/>
    <col min="9475" max="9475" width="12.28515625" style="242" customWidth="1"/>
    <col min="9476" max="9476" width="0" style="242" hidden="1" customWidth="1"/>
    <col min="9477" max="9477" width="12.28515625" style="242" customWidth="1"/>
    <col min="9478" max="9478" width="11.42578125" style="242" customWidth="1"/>
    <col min="9479" max="9479" width="11" style="242" customWidth="1"/>
    <col min="9480" max="9480" width="8.7109375" style="242" customWidth="1"/>
    <col min="9481" max="9481" width="32.42578125" style="242" customWidth="1"/>
    <col min="9482" max="9482" width="13.28515625" style="242" customWidth="1"/>
    <col min="9483" max="9483" width="11.28515625" style="242" customWidth="1"/>
    <col min="9484" max="9484" width="13.140625" style="242" customWidth="1"/>
    <col min="9485" max="9486" width="11.28515625" style="242" customWidth="1"/>
    <col min="9487" max="9487" width="13.42578125" style="242" customWidth="1"/>
    <col min="9488" max="9488" width="11.28515625" style="242" customWidth="1"/>
    <col min="9489" max="9728" width="9.140625" style="242"/>
    <col min="9729" max="9729" width="6.140625" style="242" customWidth="1"/>
    <col min="9730" max="9730" width="31.5703125" style="242" customWidth="1"/>
    <col min="9731" max="9731" width="12.28515625" style="242" customWidth="1"/>
    <col min="9732" max="9732" width="0" style="242" hidden="1" customWidth="1"/>
    <col min="9733" max="9733" width="12.28515625" style="242" customWidth="1"/>
    <col min="9734" max="9734" width="11.42578125" style="242" customWidth="1"/>
    <col min="9735" max="9735" width="11" style="242" customWidth="1"/>
    <col min="9736" max="9736" width="8.7109375" style="242" customWidth="1"/>
    <col min="9737" max="9737" width="32.42578125" style="242" customWidth="1"/>
    <col min="9738" max="9738" width="13.28515625" style="242" customWidth="1"/>
    <col min="9739" max="9739" width="11.28515625" style="242" customWidth="1"/>
    <col min="9740" max="9740" width="13.140625" style="242" customWidth="1"/>
    <col min="9741" max="9742" width="11.28515625" style="242" customWidth="1"/>
    <col min="9743" max="9743" width="13.42578125" style="242" customWidth="1"/>
    <col min="9744" max="9744" width="11.28515625" style="242" customWidth="1"/>
    <col min="9745" max="9984" width="9.140625" style="242"/>
    <col min="9985" max="9985" width="6.140625" style="242" customWidth="1"/>
    <col min="9986" max="9986" width="31.5703125" style="242" customWidth="1"/>
    <col min="9987" max="9987" width="12.28515625" style="242" customWidth="1"/>
    <col min="9988" max="9988" width="0" style="242" hidden="1" customWidth="1"/>
    <col min="9989" max="9989" width="12.28515625" style="242" customWidth="1"/>
    <col min="9990" max="9990" width="11.42578125" style="242" customWidth="1"/>
    <col min="9991" max="9991" width="11" style="242" customWidth="1"/>
    <col min="9992" max="9992" width="8.7109375" style="242" customWidth="1"/>
    <col min="9993" max="9993" width="32.42578125" style="242" customWidth="1"/>
    <col min="9994" max="9994" width="13.28515625" style="242" customWidth="1"/>
    <col min="9995" max="9995" width="11.28515625" style="242" customWidth="1"/>
    <col min="9996" max="9996" width="13.140625" style="242" customWidth="1"/>
    <col min="9997" max="9998" width="11.28515625" style="242" customWidth="1"/>
    <col min="9999" max="9999" width="13.42578125" style="242" customWidth="1"/>
    <col min="10000" max="10000" width="11.28515625" style="242" customWidth="1"/>
    <col min="10001" max="10240" width="9.140625" style="242"/>
    <col min="10241" max="10241" width="6.140625" style="242" customWidth="1"/>
    <col min="10242" max="10242" width="31.5703125" style="242" customWidth="1"/>
    <col min="10243" max="10243" width="12.28515625" style="242" customWidth="1"/>
    <col min="10244" max="10244" width="0" style="242" hidden="1" customWidth="1"/>
    <col min="10245" max="10245" width="12.28515625" style="242" customWidth="1"/>
    <col min="10246" max="10246" width="11.42578125" style="242" customWidth="1"/>
    <col min="10247" max="10247" width="11" style="242" customWidth="1"/>
    <col min="10248" max="10248" width="8.7109375" style="242" customWidth="1"/>
    <col min="10249" max="10249" width="32.42578125" style="242" customWidth="1"/>
    <col min="10250" max="10250" width="13.28515625" style="242" customWidth="1"/>
    <col min="10251" max="10251" width="11.28515625" style="242" customWidth="1"/>
    <col min="10252" max="10252" width="13.140625" style="242" customWidth="1"/>
    <col min="10253" max="10254" width="11.28515625" style="242" customWidth="1"/>
    <col min="10255" max="10255" width="13.42578125" style="242" customWidth="1"/>
    <col min="10256" max="10256" width="11.28515625" style="242" customWidth="1"/>
    <col min="10257" max="10496" width="9.140625" style="242"/>
    <col min="10497" max="10497" width="6.140625" style="242" customWidth="1"/>
    <col min="10498" max="10498" width="31.5703125" style="242" customWidth="1"/>
    <col min="10499" max="10499" width="12.28515625" style="242" customWidth="1"/>
    <col min="10500" max="10500" width="0" style="242" hidden="1" customWidth="1"/>
    <col min="10501" max="10501" width="12.28515625" style="242" customWidth="1"/>
    <col min="10502" max="10502" width="11.42578125" style="242" customWidth="1"/>
    <col min="10503" max="10503" width="11" style="242" customWidth="1"/>
    <col min="10504" max="10504" width="8.7109375" style="242" customWidth="1"/>
    <col min="10505" max="10505" width="32.42578125" style="242" customWidth="1"/>
    <col min="10506" max="10506" width="13.28515625" style="242" customWidth="1"/>
    <col min="10507" max="10507" width="11.28515625" style="242" customWidth="1"/>
    <col min="10508" max="10508" width="13.140625" style="242" customWidth="1"/>
    <col min="10509" max="10510" width="11.28515625" style="242" customWidth="1"/>
    <col min="10511" max="10511" width="13.42578125" style="242" customWidth="1"/>
    <col min="10512" max="10512" width="11.28515625" style="242" customWidth="1"/>
    <col min="10513" max="10752" width="9.140625" style="242"/>
    <col min="10753" max="10753" width="6.140625" style="242" customWidth="1"/>
    <col min="10754" max="10754" width="31.5703125" style="242" customWidth="1"/>
    <col min="10755" max="10755" width="12.28515625" style="242" customWidth="1"/>
    <col min="10756" max="10756" width="0" style="242" hidden="1" customWidth="1"/>
    <col min="10757" max="10757" width="12.28515625" style="242" customWidth="1"/>
    <col min="10758" max="10758" width="11.42578125" style="242" customWidth="1"/>
    <col min="10759" max="10759" width="11" style="242" customWidth="1"/>
    <col min="10760" max="10760" width="8.7109375" style="242" customWidth="1"/>
    <col min="10761" max="10761" width="32.42578125" style="242" customWidth="1"/>
    <col min="10762" max="10762" width="13.28515625" style="242" customWidth="1"/>
    <col min="10763" max="10763" width="11.28515625" style="242" customWidth="1"/>
    <col min="10764" max="10764" width="13.140625" style="242" customWidth="1"/>
    <col min="10765" max="10766" width="11.28515625" style="242" customWidth="1"/>
    <col min="10767" max="10767" width="13.42578125" style="242" customWidth="1"/>
    <col min="10768" max="10768" width="11.28515625" style="242" customWidth="1"/>
    <col min="10769" max="11008" width="9.140625" style="242"/>
    <col min="11009" max="11009" width="6.140625" style="242" customWidth="1"/>
    <col min="11010" max="11010" width="31.5703125" style="242" customWidth="1"/>
    <col min="11011" max="11011" width="12.28515625" style="242" customWidth="1"/>
    <col min="11012" max="11012" width="0" style="242" hidden="1" customWidth="1"/>
    <col min="11013" max="11013" width="12.28515625" style="242" customWidth="1"/>
    <col min="11014" max="11014" width="11.42578125" style="242" customWidth="1"/>
    <col min="11015" max="11015" width="11" style="242" customWidth="1"/>
    <col min="11016" max="11016" width="8.7109375" style="242" customWidth="1"/>
    <col min="11017" max="11017" width="32.42578125" style="242" customWidth="1"/>
    <col min="11018" max="11018" width="13.28515625" style="242" customWidth="1"/>
    <col min="11019" max="11019" width="11.28515625" style="242" customWidth="1"/>
    <col min="11020" max="11020" width="13.140625" style="242" customWidth="1"/>
    <col min="11021" max="11022" width="11.28515625" style="242" customWidth="1"/>
    <col min="11023" max="11023" width="13.42578125" style="242" customWidth="1"/>
    <col min="11024" max="11024" width="11.28515625" style="242" customWidth="1"/>
    <col min="11025" max="11264" width="9.140625" style="242"/>
    <col min="11265" max="11265" width="6.140625" style="242" customWidth="1"/>
    <col min="11266" max="11266" width="31.5703125" style="242" customWidth="1"/>
    <col min="11267" max="11267" width="12.28515625" style="242" customWidth="1"/>
    <col min="11268" max="11268" width="0" style="242" hidden="1" customWidth="1"/>
    <col min="11269" max="11269" width="12.28515625" style="242" customWidth="1"/>
    <col min="11270" max="11270" width="11.42578125" style="242" customWidth="1"/>
    <col min="11271" max="11271" width="11" style="242" customWidth="1"/>
    <col min="11272" max="11272" width="8.7109375" style="242" customWidth="1"/>
    <col min="11273" max="11273" width="32.42578125" style="242" customWidth="1"/>
    <col min="11274" max="11274" width="13.28515625" style="242" customWidth="1"/>
    <col min="11275" max="11275" width="11.28515625" style="242" customWidth="1"/>
    <col min="11276" max="11276" width="13.140625" style="242" customWidth="1"/>
    <col min="11277" max="11278" width="11.28515625" style="242" customWidth="1"/>
    <col min="11279" max="11279" width="13.42578125" style="242" customWidth="1"/>
    <col min="11280" max="11280" width="11.28515625" style="242" customWidth="1"/>
    <col min="11281" max="11520" width="9.140625" style="242"/>
    <col min="11521" max="11521" width="6.140625" style="242" customWidth="1"/>
    <col min="11522" max="11522" width="31.5703125" style="242" customWidth="1"/>
    <col min="11523" max="11523" width="12.28515625" style="242" customWidth="1"/>
    <col min="11524" max="11524" width="0" style="242" hidden="1" customWidth="1"/>
    <col min="11525" max="11525" width="12.28515625" style="242" customWidth="1"/>
    <col min="11526" max="11526" width="11.42578125" style="242" customWidth="1"/>
    <col min="11527" max="11527" width="11" style="242" customWidth="1"/>
    <col min="11528" max="11528" width="8.7109375" style="242" customWidth="1"/>
    <col min="11529" max="11529" width="32.42578125" style="242" customWidth="1"/>
    <col min="11530" max="11530" width="13.28515625" style="242" customWidth="1"/>
    <col min="11531" max="11531" width="11.28515625" style="242" customWidth="1"/>
    <col min="11532" max="11532" width="13.140625" style="242" customWidth="1"/>
    <col min="11533" max="11534" width="11.28515625" style="242" customWidth="1"/>
    <col min="11535" max="11535" width="13.42578125" style="242" customWidth="1"/>
    <col min="11536" max="11536" width="11.28515625" style="242" customWidth="1"/>
    <col min="11537" max="11776" width="9.140625" style="242"/>
    <col min="11777" max="11777" width="6.140625" style="242" customWidth="1"/>
    <col min="11778" max="11778" width="31.5703125" style="242" customWidth="1"/>
    <col min="11779" max="11779" width="12.28515625" style="242" customWidth="1"/>
    <col min="11780" max="11780" width="0" style="242" hidden="1" customWidth="1"/>
    <col min="11781" max="11781" width="12.28515625" style="242" customWidth="1"/>
    <col min="11782" max="11782" width="11.42578125" style="242" customWidth="1"/>
    <col min="11783" max="11783" width="11" style="242" customWidth="1"/>
    <col min="11784" max="11784" width="8.7109375" style="242" customWidth="1"/>
    <col min="11785" max="11785" width="32.42578125" style="242" customWidth="1"/>
    <col min="11786" max="11786" width="13.28515625" style="242" customWidth="1"/>
    <col min="11787" max="11787" width="11.28515625" style="242" customWidth="1"/>
    <col min="11788" max="11788" width="13.140625" style="242" customWidth="1"/>
    <col min="11789" max="11790" width="11.28515625" style="242" customWidth="1"/>
    <col min="11791" max="11791" width="13.42578125" style="242" customWidth="1"/>
    <col min="11792" max="11792" width="11.28515625" style="242" customWidth="1"/>
    <col min="11793" max="12032" width="9.140625" style="242"/>
    <col min="12033" max="12033" width="6.140625" style="242" customWidth="1"/>
    <col min="12034" max="12034" width="31.5703125" style="242" customWidth="1"/>
    <col min="12035" max="12035" width="12.28515625" style="242" customWidth="1"/>
    <col min="12036" max="12036" width="0" style="242" hidden="1" customWidth="1"/>
    <col min="12037" max="12037" width="12.28515625" style="242" customWidth="1"/>
    <col min="12038" max="12038" width="11.42578125" style="242" customWidth="1"/>
    <col min="12039" max="12039" width="11" style="242" customWidth="1"/>
    <col min="12040" max="12040" width="8.7109375" style="242" customWidth="1"/>
    <col min="12041" max="12041" width="32.42578125" style="242" customWidth="1"/>
    <col min="12042" max="12042" width="13.28515625" style="242" customWidth="1"/>
    <col min="12043" max="12043" width="11.28515625" style="242" customWidth="1"/>
    <col min="12044" max="12044" width="13.140625" style="242" customWidth="1"/>
    <col min="12045" max="12046" width="11.28515625" style="242" customWidth="1"/>
    <col min="12047" max="12047" width="13.42578125" style="242" customWidth="1"/>
    <col min="12048" max="12048" width="11.28515625" style="242" customWidth="1"/>
    <col min="12049" max="12288" width="9.140625" style="242"/>
    <col min="12289" max="12289" width="6.140625" style="242" customWidth="1"/>
    <col min="12290" max="12290" width="31.5703125" style="242" customWidth="1"/>
    <col min="12291" max="12291" width="12.28515625" style="242" customWidth="1"/>
    <col min="12292" max="12292" width="0" style="242" hidden="1" customWidth="1"/>
    <col min="12293" max="12293" width="12.28515625" style="242" customWidth="1"/>
    <col min="12294" max="12294" width="11.42578125" style="242" customWidth="1"/>
    <col min="12295" max="12295" width="11" style="242" customWidth="1"/>
    <col min="12296" max="12296" width="8.7109375" style="242" customWidth="1"/>
    <col min="12297" max="12297" width="32.42578125" style="242" customWidth="1"/>
    <col min="12298" max="12298" width="13.28515625" style="242" customWidth="1"/>
    <col min="12299" max="12299" width="11.28515625" style="242" customWidth="1"/>
    <col min="12300" max="12300" width="13.140625" style="242" customWidth="1"/>
    <col min="12301" max="12302" width="11.28515625" style="242" customWidth="1"/>
    <col min="12303" max="12303" width="13.42578125" style="242" customWidth="1"/>
    <col min="12304" max="12304" width="11.28515625" style="242" customWidth="1"/>
    <col min="12305" max="12544" width="9.140625" style="242"/>
    <col min="12545" max="12545" width="6.140625" style="242" customWidth="1"/>
    <col min="12546" max="12546" width="31.5703125" style="242" customWidth="1"/>
    <col min="12547" max="12547" width="12.28515625" style="242" customWidth="1"/>
    <col min="12548" max="12548" width="0" style="242" hidden="1" customWidth="1"/>
    <col min="12549" max="12549" width="12.28515625" style="242" customWidth="1"/>
    <col min="12550" max="12550" width="11.42578125" style="242" customWidth="1"/>
    <col min="12551" max="12551" width="11" style="242" customWidth="1"/>
    <col min="12552" max="12552" width="8.7109375" style="242" customWidth="1"/>
    <col min="12553" max="12553" width="32.42578125" style="242" customWidth="1"/>
    <col min="12554" max="12554" width="13.28515625" style="242" customWidth="1"/>
    <col min="12555" max="12555" width="11.28515625" style="242" customWidth="1"/>
    <col min="12556" max="12556" width="13.140625" style="242" customWidth="1"/>
    <col min="12557" max="12558" width="11.28515625" style="242" customWidth="1"/>
    <col min="12559" max="12559" width="13.42578125" style="242" customWidth="1"/>
    <col min="12560" max="12560" width="11.28515625" style="242" customWidth="1"/>
    <col min="12561" max="12800" width="9.140625" style="242"/>
    <col min="12801" max="12801" width="6.140625" style="242" customWidth="1"/>
    <col min="12802" max="12802" width="31.5703125" style="242" customWidth="1"/>
    <col min="12803" max="12803" width="12.28515625" style="242" customWidth="1"/>
    <col min="12804" max="12804" width="0" style="242" hidden="1" customWidth="1"/>
    <col min="12805" max="12805" width="12.28515625" style="242" customWidth="1"/>
    <col min="12806" max="12806" width="11.42578125" style="242" customWidth="1"/>
    <col min="12807" max="12807" width="11" style="242" customWidth="1"/>
    <col min="12808" max="12808" width="8.7109375" style="242" customWidth="1"/>
    <col min="12809" max="12809" width="32.42578125" style="242" customWidth="1"/>
    <col min="12810" max="12810" width="13.28515625" style="242" customWidth="1"/>
    <col min="12811" max="12811" width="11.28515625" style="242" customWidth="1"/>
    <col min="12812" max="12812" width="13.140625" style="242" customWidth="1"/>
    <col min="12813" max="12814" width="11.28515625" style="242" customWidth="1"/>
    <col min="12815" max="12815" width="13.42578125" style="242" customWidth="1"/>
    <col min="12816" max="12816" width="11.28515625" style="242" customWidth="1"/>
    <col min="12817" max="13056" width="9.140625" style="242"/>
    <col min="13057" max="13057" width="6.140625" style="242" customWidth="1"/>
    <col min="13058" max="13058" width="31.5703125" style="242" customWidth="1"/>
    <col min="13059" max="13059" width="12.28515625" style="242" customWidth="1"/>
    <col min="13060" max="13060" width="0" style="242" hidden="1" customWidth="1"/>
    <col min="13061" max="13061" width="12.28515625" style="242" customWidth="1"/>
    <col min="13062" max="13062" width="11.42578125" style="242" customWidth="1"/>
    <col min="13063" max="13063" width="11" style="242" customWidth="1"/>
    <col min="13064" max="13064" width="8.7109375" style="242" customWidth="1"/>
    <col min="13065" max="13065" width="32.42578125" style="242" customWidth="1"/>
    <col min="13066" max="13066" width="13.28515625" style="242" customWidth="1"/>
    <col min="13067" max="13067" width="11.28515625" style="242" customWidth="1"/>
    <col min="13068" max="13068" width="13.140625" style="242" customWidth="1"/>
    <col min="13069" max="13070" width="11.28515625" style="242" customWidth="1"/>
    <col min="13071" max="13071" width="13.42578125" style="242" customWidth="1"/>
    <col min="13072" max="13072" width="11.28515625" style="242" customWidth="1"/>
    <col min="13073" max="13312" width="9.140625" style="242"/>
    <col min="13313" max="13313" width="6.140625" style="242" customWidth="1"/>
    <col min="13314" max="13314" width="31.5703125" style="242" customWidth="1"/>
    <col min="13315" max="13315" width="12.28515625" style="242" customWidth="1"/>
    <col min="13316" max="13316" width="0" style="242" hidden="1" customWidth="1"/>
    <col min="13317" max="13317" width="12.28515625" style="242" customWidth="1"/>
    <col min="13318" max="13318" width="11.42578125" style="242" customWidth="1"/>
    <col min="13319" max="13319" width="11" style="242" customWidth="1"/>
    <col min="13320" max="13320" width="8.7109375" style="242" customWidth="1"/>
    <col min="13321" max="13321" width="32.42578125" style="242" customWidth="1"/>
    <col min="13322" max="13322" width="13.28515625" style="242" customWidth="1"/>
    <col min="13323" max="13323" width="11.28515625" style="242" customWidth="1"/>
    <col min="13324" max="13324" width="13.140625" style="242" customWidth="1"/>
    <col min="13325" max="13326" width="11.28515625" style="242" customWidth="1"/>
    <col min="13327" max="13327" width="13.42578125" style="242" customWidth="1"/>
    <col min="13328" max="13328" width="11.28515625" style="242" customWidth="1"/>
    <col min="13329" max="13568" width="9.140625" style="242"/>
    <col min="13569" max="13569" width="6.140625" style="242" customWidth="1"/>
    <col min="13570" max="13570" width="31.5703125" style="242" customWidth="1"/>
    <col min="13571" max="13571" width="12.28515625" style="242" customWidth="1"/>
    <col min="13572" max="13572" width="0" style="242" hidden="1" customWidth="1"/>
    <col min="13573" max="13573" width="12.28515625" style="242" customWidth="1"/>
    <col min="13574" max="13574" width="11.42578125" style="242" customWidth="1"/>
    <col min="13575" max="13575" width="11" style="242" customWidth="1"/>
    <col min="13576" max="13576" width="8.7109375" style="242" customWidth="1"/>
    <col min="13577" max="13577" width="32.42578125" style="242" customWidth="1"/>
    <col min="13578" max="13578" width="13.28515625" style="242" customWidth="1"/>
    <col min="13579" max="13579" width="11.28515625" style="242" customWidth="1"/>
    <col min="13580" max="13580" width="13.140625" style="242" customWidth="1"/>
    <col min="13581" max="13582" width="11.28515625" style="242" customWidth="1"/>
    <col min="13583" max="13583" width="13.42578125" style="242" customWidth="1"/>
    <col min="13584" max="13584" width="11.28515625" style="242" customWidth="1"/>
    <col min="13585" max="13824" width="9.140625" style="242"/>
    <col min="13825" max="13825" width="6.140625" style="242" customWidth="1"/>
    <col min="13826" max="13826" width="31.5703125" style="242" customWidth="1"/>
    <col min="13827" max="13827" width="12.28515625" style="242" customWidth="1"/>
    <col min="13828" max="13828" width="0" style="242" hidden="1" customWidth="1"/>
    <col min="13829" max="13829" width="12.28515625" style="242" customWidth="1"/>
    <col min="13830" max="13830" width="11.42578125" style="242" customWidth="1"/>
    <col min="13831" max="13831" width="11" style="242" customWidth="1"/>
    <col min="13832" max="13832" width="8.7109375" style="242" customWidth="1"/>
    <col min="13833" max="13833" width="32.42578125" style="242" customWidth="1"/>
    <col min="13834" max="13834" width="13.28515625" style="242" customWidth="1"/>
    <col min="13835" max="13835" width="11.28515625" style="242" customWidth="1"/>
    <col min="13836" max="13836" width="13.140625" style="242" customWidth="1"/>
    <col min="13837" max="13838" width="11.28515625" style="242" customWidth="1"/>
    <col min="13839" max="13839" width="13.42578125" style="242" customWidth="1"/>
    <col min="13840" max="13840" width="11.28515625" style="242" customWidth="1"/>
    <col min="13841" max="14080" width="9.140625" style="242"/>
    <col min="14081" max="14081" width="6.140625" style="242" customWidth="1"/>
    <col min="14082" max="14082" width="31.5703125" style="242" customWidth="1"/>
    <col min="14083" max="14083" width="12.28515625" style="242" customWidth="1"/>
    <col min="14084" max="14084" width="0" style="242" hidden="1" customWidth="1"/>
    <col min="14085" max="14085" width="12.28515625" style="242" customWidth="1"/>
    <col min="14086" max="14086" width="11.42578125" style="242" customWidth="1"/>
    <col min="14087" max="14087" width="11" style="242" customWidth="1"/>
    <col min="14088" max="14088" width="8.7109375" style="242" customWidth="1"/>
    <col min="14089" max="14089" width="32.42578125" style="242" customWidth="1"/>
    <col min="14090" max="14090" width="13.28515625" style="242" customWidth="1"/>
    <col min="14091" max="14091" width="11.28515625" style="242" customWidth="1"/>
    <col min="14092" max="14092" width="13.140625" style="242" customWidth="1"/>
    <col min="14093" max="14094" width="11.28515625" style="242" customWidth="1"/>
    <col min="14095" max="14095" width="13.42578125" style="242" customWidth="1"/>
    <col min="14096" max="14096" width="11.28515625" style="242" customWidth="1"/>
    <col min="14097" max="14336" width="9.140625" style="242"/>
    <col min="14337" max="14337" width="6.140625" style="242" customWidth="1"/>
    <col min="14338" max="14338" width="31.5703125" style="242" customWidth="1"/>
    <col min="14339" max="14339" width="12.28515625" style="242" customWidth="1"/>
    <col min="14340" max="14340" width="0" style="242" hidden="1" customWidth="1"/>
    <col min="14341" max="14341" width="12.28515625" style="242" customWidth="1"/>
    <col min="14342" max="14342" width="11.42578125" style="242" customWidth="1"/>
    <col min="14343" max="14343" width="11" style="242" customWidth="1"/>
    <col min="14344" max="14344" width="8.7109375" style="242" customWidth="1"/>
    <col min="14345" max="14345" width="32.42578125" style="242" customWidth="1"/>
    <col min="14346" max="14346" width="13.28515625" style="242" customWidth="1"/>
    <col min="14347" max="14347" width="11.28515625" style="242" customWidth="1"/>
    <col min="14348" max="14348" width="13.140625" style="242" customWidth="1"/>
    <col min="14349" max="14350" width="11.28515625" style="242" customWidth="1"/>
    <col min="14351" max="14351" width="13.42578125" style="242" customWidth="1"/>
    <col min="14352" max="14352" width="11.28515625" style="242" customWidth="1"/>
    <col min="14353" max="14592" width="9.140625" style="242"/>
    <col min="14593" max="14593" width="6.140625" style="242" customWidth="1"/>
    <col min="14594" max="14594" width="31.5703125" style="242" customWidth="1"/>
    <col min="14595" max="14595" width="12.28515625" style="242" customWidth="1"/>
    <col min="14596" max="14596" width="0" style="242" hidden="1" customWidth="1"/>
    <col min="14597" max="14597" width="12.28515625" style="242" customWidth="1"/>
    <col min="14598" max="14598" width="11.42578125" style="242" customWidth="1"/>
    <col min="14599" max="14599" width="11" style="242" customWidth="1"/>
    <col min="14600" max="14600" width="8.7109375" style="242" customWidth="1"/>
    <col min="14601" max="14601" width="32.42578125" style="242" customWidth="1"/>
    <col min="14602" max="14602" width="13.28515625" style="242" customWidth="1"/>
    <col min="14603" max="14603" width="11.28515625" style="242" customWidth="1"/>
    <col min="14604" max="14604" width="13.140625" style="242" customWidth="1"/>
    <col min="14605" max="14606" width="11.28515625" style="242" customWidth="1"/>
    <col min="14607" max="14607" width="13.42578125" style="242" customWidth="1"/>
    <col min="14608" max="14608" width="11.28515625" style="242" customWidth="1"/>
    <col min="14609" max="14848" width="9.140625" style="242"/>
    <col min="14849" max="14849" width="6.140625" style="242" customWidth="1"/>
    <col min="14850" max="14850" width="31.5703125" style="242" customWidth="1"/>
    <col min="14851" max="14851" width="12.28515625" style="242" customWidth="1"/>
    <col min="14852" max="14852" width="0" style="242" hidden="1" customWidth="1"/>
    <col min="14853" max="14853" width="12.28515625" style="242" customWidth="1"/>
    <col min="14854" max="14854" width="11.42578125" style="242" customWidth="1"/>
    <col min="14855" max="14855" width="11" style="242" customWidth="1"/>
    <col min="14856" max="14856" width="8.7109375" style="242" customWidth="1"/>
    <col min="14857" max="14857" width="32.42578125" style="242" customWidth="1"/>
    <col min="14858" max="14858" width="13.28515625" style="242" customWidth="1"/>
    <col min="14859" max="14859" width="11.28515625" style="242" customWidth="1"/>
    <col min="14860" max="14860" width="13.140625" style="242" customWidth="1"/>
    <col min="14861" max="14862" width="11.28515625" style="242" customWidth="1"/>
    <col min="14863" max="14863" width="13.42578125" style="242" customWidth="1"/>
    <col min="14864" max="14864" width="11.28515625" style="242" customWidth="1"/>
    <col min="14865" max="15104" width="9.140625" style="242"/>
    <col min="15105" max="15105" width="6.140625" style="242" customWidth="1"/>
    <col min="15106" max="15106" width="31.5703125" style="242" customWidth="1"/>
    <col min="15107" max="15107" width="12.28515625" style="242" customWidth="1"/>
    <col min="15108" max="15108" width="0" style="242" hidden="1" customWidth="1"/>
    <col min="15109" max="15109" width="12.28515625" style="242" customWidth="1"/>
    <col min="15110" max="15110" width="11.42578125" style="242" customWidth="1"/>
    <col min="15111" max="15111" width="11" style="242" customWidth="1"/>
    <col min="15112" max="15112" width="8.7109375" style="242" customWidth="1"/>
    <col min="15113" max="15113" width="32.42578125" style="242" customWidth="1"/>
    <col min="15114" max="15114" width="13.28515625" style="242" customWidth="1"/>
    <col min="15115" max="15115" width="11.28515625" style="242" customWidth="1"/>
    <col min="15116" max="15116" width="13.140625" style="242" customWidth="1"/>
    <col min="15117" max="15118" width="11.28515625" style="242" customWidth="1"/>
    <col min="15119" max="15119" width="13.42578125" style="242" customWidth="1"/>
    <col min="15120" max="15120" width="11.28515625" style="242" customWidth="1"/>
    <col min="15121" max="15360" width="9.140625" style="242"/>
    <col min="15361" max="15361" width="6.140625" style="242" customWidth="1"/>
    <col min="15362" max="15362" width="31.5703125" style="242" customWidth="1"/>
    <col min="15363" max="15363" width="12.28515625" style="242" customWidth="1"/>
    <col min="15364" max="15364" width="0" style="242" hidden="1" customWidth="1"/>
    <col min="15365" max="15365" width="12.28515625" style="242" customWidth="1"/>
    <col min="15366" max="15366" width="11.42578125" style="242" customWidth="1"/>
    <col min="15367" max="15367" width="11" style="242" customWidth="1"/>
    <col min="15368" max="15368" width="8.7109375" style="242" customWidth="1"/>
    <col min="15369" max="15369" width="32.42578125" style="242" customWidth="1"/>
    <col min="15370" max="15370" width="13.28515625" style="242" customWidth="1"/>
    <col min="15371" max="15371" width="11.28515625" style="242" customWidth="1"/>
    <col min="15372" max="15372" width="13.140625" style="242" customWidth="1"/>
    <col min="15373" max="15374" width="11.28515625" style="242" customWidth="1"/>
    <col min="15375" max="15375" width="13.42578125" style="242" customWidth="1"/>
    <col min="15376" max="15376" width="11.28515625" style="242" customWidth="1"/>
    <col min="15377" max="15616" width="9.140625" style="242"/>
    <col min="15617" max="15617" width="6.140625" style="242" customWidth="1"/>
    <col min="15618" max="15618" width="31.5703125" style="242" customWidth="1"/>
    <col min="15619" max="15619" width="12.28515625" style="242" customWidth="1"/>
    <col min="15620" max="15620" width="0" style="242" hidden="1" customWidth="1"/>
    <col min="15621" max="15621" width="12.28515625" style="242" customWidth="1"/>
    <col min="15622" max="15622" width="11.42578125" style="242" customWidth="1"/>
    <col min="15623" max="15623" width="11" style="242" customWidth="1"/>
    <col min="15624" max="15624" width="8.7109375" style="242" customWidth="1"/>
    <col min="15625" max="15625" width="32.42578125" style="242" customWidth="1"/>
    <col min="15626" max="15626" width="13.28515625" style="242" customWidth="1"/>
    <col min="15627" max="15627" width="11.28515625" style="242" customWidth="1"/>
    <col min="15628" max="15628" width="13.140625" style="242" customWidth="1"/>
    <col min="15629" max="15630" width="11.28515625" style="242" customWidth="1"/>
    <col min="15631" max="15631" width="13.42578125" style="242" customWidth="1"/>
    <col min="15632" max="15632" width="11.28515625" style="242" customWidth="1"/>
    <col min="15633" max="15872" width="9.140625" style="242"/>
    <col min="15873" max="15873" width="6.140625" style="242" customWidth="1"/>
    <col min="15874" max="15874" width="31.5703125" style="242" customWidth="1"/>
    <col min="15875" max="15875" width="12.28515625" style="242" customWidth="1"/>
    <col min="15876" max="15876" width="0" style="242" hidden="1" customWidth="1"/>
    <col min="15877" max="15877" width="12.28515625" style="242" customWidth="1"/>
    <col min="15878" max="15878" width="11.42578125" style="242" customWidth="1"/>
    <col min="15879" max="15879" width="11" style="242" customWidth="1"/>
    <col min="15880" max="15880" width="8.7109375" style="242" customWidth="1"/>
    <col min="15881" max="15881" width="32.42578125" style="242" customWidth="1"/>
    <col min="15882" max="15882" width="13.28515625" style="242" customWidth="1"/>
    <col min="15883" max="15883" width="11.28515625" style="242" customWidth="1"/>
    <col min="15884" max="15884" width="13.140625" style="242" customWidth="1"/>
    <col min="15885" max="15886" width="11.28515625" style="242" customWidth="1"/>
    <col min="15887" max="15887" width="13.42578125" style="242" customWidth="1"/>
    <col min="15888" max="15888" width="11.28515625" style="242" customWidth="1"/>
    <col min="15889" max="16128" width="9.140625" style="242"/>
    <col min="16129" max="16129" width="6.140625" style="242" customWidth="1"/>
    <col min="16130" max="16130" width="31.5703125" style="242" customWidth="1"/>
    <col min="16131" max="16131" width="12.28515625" style="242" customWidth="1"/>
    <col min="16132" max="16132" width="0" style="242" hidden="1" customWidth="1"/>
    <col min="16133" max="16133" width="12.28515625" style="242" customWidth="1"/>
    <col min="16134" max="16134" width="11.42578125" style="242" customWidth="1"/>
    <col min="16135" max="16135" width="11" style="242" customWidth="1"/>
    <col min="16136" max="16136" width="8.7109375" style="242" customWidth="1"/>
    <col min="16137" max="16137" width="32.42578125" style="242" customWidth="1"/>
    <col min="16138" max="16138" width="13.28515625" style="242" customWidth="1"/>
    <col min="16139" max="16139" width="11.28515625" style="242" customWidth="1"/>
    <col min="16140" max="16140" width="13.140625" style="242" customWidth="1"/>
    <col min="16141" max="16142" width="11.28515625" style="242" customWidth="1"/>
    <col min="16143" max="16143" width="13.42578125" style="242" customWidth="1"/>
    <col min="16144" max="16144" width="11.28515625" style="242" customWidth="1"/>
    <col min="16145" max="16384" width="9.140625" style="242"/>
  </cols>
  <sheetData>
    <row r="1" spans="1:16" s="211" customFormat="1" ht="24.75" hidden="1" customHeight="1" x14ac:dyDescent="0.25">
      <c r="A1" s="204" t="s">
        <v>217</v>
      </c>
      <c r="B1" s="205"/>
      <c r="C1" s="205"/>
      <c r="D1" s="205"/>
      <c r="E1" s="206"/>
      <c r="F1" s="207"/>
      <c r="G1" s="207"/>
      <c r="H1" s="208" t="s">
        <v>218</v>
      </c>
      <c r="I1" s="207"/>
      <c r="J1" s="209"/>
      <c r="K1" s="210"/>
      <c r="L1" s="210"/>
      <c r="M1" s="210"/>
      <c r="N1" s="210"/>
      <c r="O1" s="210"/>
      <c r="P1" s="210"/>
    </row>
    <row r="2" spans="1:16" s="211" customFormat="1" ht="66" customHeight="1" x14ac:dyDescent="0.25">
      <c r="A2" s="297" t="s">
        <v>219</v>
      </c>
      <c r="B2" s="297"/>
      <c r="C2" s="297"/>
      <c r="D2" s="297"/>
      <c r="E2" s="297"/>
      <c r="F2" s="297"/>
      <c r="G2" s="297"/>
      <c r="H2" s="297"/>
      <c r="I2" s="298"/>
      <c r="J2" s="212"/>
      <c r="O2" s="213">
        <f>N5+O5+P5</f>
        <v>4080</v>
      </c>
    </row>
    <row r="3" spans="1:16" s="214" customFormat="1" ht="18.75" customHeight="1" x14ac:dyDescent="0.25">
      <c r="A3" s="299" t="s">
        <v>220</v>
      </c>
      <c r="B3" s="301" t="s">
        <v>221</v>
      </c>
      <c r="C3" s="302" t="s">
        <v>222</v>
      </c>
      <c r="D3" s="302"/>
      <c r="E3" s="302"/>
      <c r="F3" s="302"/>
      <c r="G3" s="302"/>
      <c r="H3" s="303" t="s">
        <v>223</v>
      </c>
      <c r="I3" s="301" t="s">
        <v>224</v>
      </c>
      <c r="J3" s="306" t="s">
        <v>225</v>
      </c>
      <c r="K3" s="304" t="s">
        <v>226</v>
      </c>
      <c r="L3" s="304" t="s">
        <v>227</v>
      </c>
      <c r="M3" s="304" t="s">
        <v>228</v>
      </c>
      <c r="N3" s="304" t="s">
        <v>229</v>
      </c>
      <c r="O3" s="304" t="s">
        <v>230</v>
      </c>
      <c r="P3" s="304" t="s">
        <v>231</v>
      </c>
    </row>
    <row r="4" spans="1:16" s="214" customFormat="1" ht="70.5" customHeight="1" x14ac:dyDescent="0.25">
      <c r="A4" s="300"/>
      <c r="B4" s="301"/>
      <c r="C4" s="215" t="s">
        <v>232</v>
      </c>
      <c r="D4" s="216" t="s">
        <v>233</v>
      </c>
      <c r="E4" s="217" t="s">
        <v>234</v>
      </c>
      <c r="F4" s="218" t="s">
        <v>235</v>
      </c>
      <c r="G4" s="218" t="s">
        <v>236</v>
      </c>
      <c r="H4" s="303"/>
      <c r="I4" s="301"/>
      <c r="J4" s="307"/>
      <c r="K4" s="305"/>
      <c r="L4" s="305"/>
      <c r="M4" s="305"/>
      <c r="N4" s="305"/>
      <c r="O4" s="305"/>
      <c r="P4" s="305"/>
    </row>
    <row r="5" spans="1:16" s="225" customFormat="1" ht="21" customHeight="1" x14ac:dyDescent="0.2">
      <c r="A5" s="219"/>
      <c r="B5" s="220" t="s">
        <v>237</v>
      </c>
      <c r="C5" s="221">
        <f>C7+C11+C19+C23+C21</f>
        <v>3456000</v>
      </c>
      <c r="D5" s="221">
        <f>D7+D11+D19+D23</f>
        <v>0</v>
      </c>
      <c r="E5" s="221">
        <f>E7+E11+E19+E23+E21</f>
        <v>2941050</v>
      </c>
      <c r="F5" s="221">
        <f>F7+F11+F19+F23+F21</f>
        <v>2516050</v>
      </c>
      <c r="G5" s="221">
        <f>G7+G11+G19+G23+G21</f>
        <v>1499785</v>
      </c>
      <c r="H5" s="222">
        <f>G5/F5%</f>
        <v>59.608712068520099</v>
      </c>
      <c r="I5" s="223"/>
      <c r="J5" s="224">
        <f t="shared" ref="J5:P5" si="0">J7+J11+J19+J23</f>
        <v>1349785</v>
      </c>
      <c r="K5" s="224">
        <f t="shared" si="0"/>
        <v>475530</v>
      </c>
      <c r="L5" s="224">
        <f t="shared" si="0"/>
        <v>870175</v>
      </c>
      <c r="M5" s="224">
        <f t="shared" si="0"/>
        <v>0</v>
      </c>
      <c r="N5" s="224">
        <f t="shared" si="0"/>
        <v>4080</v>
      </c>
      <c r="O5" s="224">
        <f t="shared" si="0"/>
        <v>0</v>
      </c>
      <c r="P5" s="224">
        <f t="shared" si="0"/>
        <v>0</v>
      </c>
    </row>
    <row r="6" spans="1:16" s="233" customFormat="1" x14ac:dyDescent="0.2">
      <c r="A6" s="226"/>
      <c r="B6" s="227" t="s">
        <v>238</v>
      </c>
      <c r="C6" s="228"/>
      <c r="D6" s="228"/>
      <c r="E6" s="228"/>
      <c r="F6" s="228"/>
      <c r="G6" s="228"/>
      <c r="H6" s="229"/>
      <c r="I6" s="230"/>
      <c r="J6" s="231"/>
      <c r="K6" s="232"/>
      <c r="L6" s="232"/>
      <c r="M6" s="232"/>
      <c r="N6" s="232"/>
      <c r="O6" s="232"/>
      <c r="P6" s="232"/>
    </row>
    <row r="7" spans="1:16" s="212" customFormat="1" ht="19.149999999999999" hidden="1" customHeight="1" x14ac:dyDescent="0.25">
      <c r="A7" s="234" t="s">
        <v>239</v>
      </c>
      <c r="B7" s="235" t="s">
        <v>240</v>
      </c>
      <c r="C7" s="221">
        <f>SUM(C8:C10)</f>
        <v>0</v>
      </c>
      <c r="D7" s="221">
        <f>SUM(D10)</f>
        <v>0</v>
      </c>
      <c r="E7" s="221">
        <f>SUM(E8:E10)</f>
        <v>0</v>
      </c>
      <c r="F7" s="221">
        <f>SUM(F8:F10)</f>
        <v>0</v>
      </c>
      <c r="G7" s="221">
        <f>SUM(G8:G10)</f>
        <v>0</v>
      </c>
      <c r="H7" s="222" t="e">
        <f t="shared" ref="H7:H26" si="1">G7/F7%</f>
        <v>#DIV/0!</v>
      </c>
      <c r="I7" s="236"/>
      <c r="J7" s="224">
        <f t="shared" ref="J7:P7" si="2">SUM(J10)</f>
        <v>0</v>
      </c>
      <c r="K7" s="224">
        <f t="shared" si="2"/>
        <v>0</v>
      </c>
      <c r="L7" s="224">
        <f t="shared" si="2"/>
        <v>0</v>
      </c>
      <c r="M7" s="224">
        <f t="shared" si="2"/>
        <v>0</v>
      </c>
      <c r="N7" s="224">
        <f t="shared" si="2"/>
        <v>0</v>
      </c>
      <c r="O7" s="224">
        <f t="shared" si="2"/>
        <v>0</v>
      </c>
      <c r="P7" s="224">
        <f t="shared" si="2"/>
        <v>0</v>
      </c>
    </row>
    <row r="8" spans="1:16" ht="43.9" hidden="1" customHeight="1" x14ac:dyDescent="0.25">
      <c r="A8" s="237" t="s">
        <v>241</v>
      </c>
      <c r="B8" s="238" t="s">
        <v>50</v>
      </c>
      <c r="C8" s="228"/>
      <c r="D8" s="228"/>
      <c r="E8" s="228"/>
      <c r="F8" s="239"/>
      <c r="G8" s="239"/>
      <c r="H8" s="229" t="e">
        <f t="shared" si="1"/>
        <v>#DIV/0!</v>
      </c>
      <c r="I8" s="240"/>
      <c r="J8" s="231">
        <f>SUM(K8:P8)</f>
        <v>0</v>
      </c>
      <c r="K8" s="232"/>
      <c r="L8" s="241"/>
      <c r="M8" s="232"/>
      <c r="N8" s="232"/>
      <c r="O8" s="232"/>
      <c r="P8" s="232"/>
    </row>
    <row r="9" spans="1:16" ht="45" hidden="1" customHeight="1" x14ac:dyDescent="0.25">
      <c r="A9" s="237" t="s">
        <v>11</v>
      </c>
      <c r="B9" s="238" t="s">
        <v>51</v>
      </c>
      <c r="C9" s="228"/>
      <c r="D9" s="228"/>
      <c r="E9" s="228"/>
      <c r="F9" s="239"/>
      <c r="G9" s="239"/>
      <c r="H9" s="229" t="e">
        <f t="shared" si="1"/>
        <v>#DIV/0!</v>
      </c>
      <c r="I9" s="240"/>
      <c r="J9" s="231">
        <f>SUM(K9:P9)</f>
        <v>0</v>
      </c>
      <c r="K9" s="232"/>
      <c r="L9" s="241"/>
      <c r="M9" s="232"/>
      <c r="N9" s="232"/>
      <c r="O9" s="232"/>
      <c r="P9" s="232"/>
    </row>
    <row r="10" spans="1:16" ht="46.9" hidden="1" customHeight="1" x14ac:dyDescent="0.25">
      <c r="A10" s="237" t="s">
        <v>242</v>
      </c>
      <c r="B10" s="238" t="s">
        <v>12</v>
      </c>
      <c r="C10" s="228"/>
      <c r="D10" s="228"/>
      <c r="E10" s="228"/>
      <c r="F10" s="228"/>
      <c r="G10" s="239"/>
      <c r="H10" s="229" t="e">
        <f t="shared" si="1"/>
        <v>#DIV/0!</v>
      </c>
      <c r="I10" s="243"/>
      <c r="J10" s="231">
        <f>SUM(K10:P10)</f>
        <v>0</v>
      </c>
      <c r="K10" s="232"/>
      <c r="L10" s="241"/>
      <c r="M10" s="232"/>
      <c r="N10" s="232"/>
      <c r="O10" s="232"/>
      <c r="P10" s="232"/>
    </row>
    <row r="11" spans="1:16" s="212" customFormat="1" ht="36.75" customHeight="1" x14ac:dyDescent="0.25">
      <c r="A11" s="234" t="s">
        <v>243</v>
      </c>
      <c r="B11" s="235" t="s">
        <v>244</v>
      </c>
      <c r="C11" s="244">
        <f>C13+C17+C18+C12</f>
        <v>2956000</v>
      </c>
      <c r="D11" s="244">
        <f>D13+D17</f>
        <v>0</v>
      </c>
      <c r="E11" s="244">
        <f>E13+E17+E18+E12</f>
        <v>2716050</v>
      </c>
      <c r="F11" s="244">
        <f>F13+F17+F18+F12</f>
        <v>2366050</v>
      </c>
      <c r="G11" s="244">
        <f>G13+G17+G18+G12</f>
        <v>1349785</v>
      </c>
      <c r="H11" s="222">
        <f t="shared" si="1"/>
        <v>57.048033642568839</v>
      </c>
      <c r="I11" s="245"/>
      <c r="J11" s="246">
        <f t="shared" ref="J11:P11" si="3">J13+J17</f>
        <v>1349785</v>
      </c>
      <c r="K11" s="246">
        <f t="shared" si="3"/>
        <v>475530</v>
      </c>
      <c r="L11" s="246">
        <f t="shared" si="3"/>
        <v>870175</v>
      </c>
      <c r="M11" s="246">
        <f t="shared" si="3"/>
        <v>0</v>
      </c>
      <c r="N11" s="246">
        <f t="shared" si="3"/>
        <v>4080</v>
      </c>
      <c r="O11" s="246">
        <f t="shared" si="3"/>
        <v>0</v>
      </c>
      <c r="P11" s="246">
        <f t="shared" si="3"/>
        <v>0</v>
      </c>
    </row>
    <row r="12" spans="1:16" ht="82.5" customHeight="1" x14ac:dyDescent="0.25">
      <c r="A12" s="247" t="s">
        <v>20</v>
      </c>
      <c r="B12" s="248" t="s">
        <v>52</v>
      </c>
      <c r="C12" s="239">
        <v>350000</v>
      </c>
      <c r="D12" s="239"/>
      <c r="E12" s="239">
        <v>350000</v>
      </c>
      <c r="F12" s="239">
        <v>0</v>
      </c>
      <c r="G12" s="239">
        <f>J12</f>
        <v>0</v>
      </c>
      <c r="H12" s="249" t="e">
        <f t="shared" si="1"/>
        <v>#DIV/0!</v>
      </c>
      <c r="I12" s="250"/>
      <c r="J12" s="231">
        <f t="shared" ref="J12:J18" si="4">SUM(K12:P12)</f>
        <v>0</v>
      </c>
      <c r="K12" s="251"/>
      <c r="L12" s="252"/>
      <c r="M12" s="252"/>
      <c r="N12" s="251"/>
      <c r="O12" s="252"/>
      <c r="P12" s="252"/>
    </row>
    <row r="13" spans="1:16" ht="38.25" customHeight="1" x14ac:dyDescent="0.25">
      <c r="A13" s="247" t="s">
        <v>22</v>
      </c>
      <c r="B13" s="253" t="s">
        <v>245</v>
      </c>
      <c r="C13" s="239">
        <f>SUM(C14:C16)</f>
        <v>1868000</v>
      </c>
      <c r="D13" s="239">
        <f>SUM(D14:D15)</f>
        <v>0</v>
      </c>
      <c r="E13" s="239">
        <f>SUM(E14:E16)</f>
        <v>1628050</v>
      </c>
      <c r="F13" s="239">
        <f>SUM(F14:F16)</f>
        <v>1628050</v>
      </c>
      <c r="G13" s="239">
        <f>SUM(G14:G16)</f>
        <v>898225</v>
      </c>
      <c r="H13" s="229">
        <f>G13/F13%</f>
        <v>55.171831331961549</v>
      </c>
      <c r="I13" s="254"/>
      <c r="J13" s="231">
        <f t="shared" si="4"/>
        <v>898225</v>
      </c>
      <c r="K13" s="255">
        <f t="shared" ref="K13:P13" si="5">SUM(K14:K15)</f>
        <v>23970</v>
      </c>
      <c r="L13" s="255">
        <f t="shared" si="5"/>
        <v>870175</v>
      </c>
      <c r="M13" s="255">
        <f t="shared" si="5"/>
        <v>0</v>
      </c>
      <c r="N13" s="255">
        <f t="shared" si="5"/>
        <v>4080</v>
      </c>
      <c r="O13" s="255">
        <f t="shared" si="5"/>
        <v>0</v>
      </c>
      <c r="P13" s="255">
        <f t="shared" si="5"/>
        <v>0</v>
      </c>
    </row>
    <row r="14" spans="1:16" ht="23.25" customHeight="1" x14ac:dyDescent="0.25">
      <c r="A14" s="247" t="s">
        <v>246</v>
      </c>
      <c r="B14" s="253" t="s">
        <v>247</v>
      </c>
      <c r="C14" s="239">
        <v>43000</v>
      </c>
      <c r="D14" s="239"/>
      <c r="E14" s="239">
        <f>1020+1530+1530+1020+1530+1530+1530+1530+1020+1530+1530+1020+1530+1530+1530+1530+1530+1020+1530+1530</f>
        <v>28050</v>
      </c>
      <c r="F14" s="239">
        <f>4080*5+4590+3060</f>
        <v>28050</v>
      </c>
      <c r="G14" s="239">
        <f>J14</f>
        <v>28050</v>
      </c>
      <c r="H14" s="229">
        <f t="shared" si="1"/>
        <v>100</v>
      </c>
      <c r="I14" s="243"/>
      <c r="J14" s="231">
        <f t="shared" si="4"/>
        <v>28050</v>
      </c>
      <c r="K14" s="251">
        <f>4080*4+3060+4590</f>
        <v>23970</v>
      </c>
      <c r="L14" s="252"/>
      <c r="M14" s="252"/>
      <c r="N14" s="251">
        <v>4080</v>
      </c>
      <c r="O14" s="252"/>
      <c r="P14" s="252"/>
    </row>
    <row r="15" spans="1:16" ht="120" customHeight="1" x14ac:dyDescent="0.25">
      <c r="A15" s="247" t="s">
        <v>248</v>
      </c>
      <c r="B15" s="253" t="s">
        <v>249</v>
      </c>
      <c r="C15" s="239">
        <v>1600000</v>
      </c>
      <c r="D15" s="239"/>
      <c r="E15" s="239">
        <f>409500+315300+134400+125400+288800+107300+219300</f>
        <v>1600000</v>
      </c>
      <c r="F15" s="239">
        <f>409500+315300+134400+125400+288800+107300+219300</f>
        <v>1600000</v>
      </c>
      <c r="G15" s="239">
        <f>J15</f>
        <v>870175</v>
      </c>
      <c r="H15" s="229">
        <f t="shared" si="1"/>
        <v>54.385937499999997</v>
      </c>
      <c r="I15" s="243" t="s">
        <v>250</v>
      </c>
      <c r="J15" s="231">
        <f t="shared" si="4"/>
        <v>870175</v>
      </c>
      <c r="K15" s="252"/>
      <c r="L15" s="251">
        <f>204750+157650+78400+62700+144600+57600+164475</f>
        <v>870175</v>
      </c>
      <c r="M15" s="252"/>
      <c r="N15" s="252"/>
      <c r="O15" s="251"/>
      <c r="P15" s="252"/>
    </row>
    <row r="16" spans="1:16" ht="37.5" customHeight="1" x14ac:dyDescent="0.25">
      <c r="A16" s="247" t="s">
        <v>251</v>
      </c>
      <c r="B16" s="253" t="s">
        <v>252</v>
      </c>
      <c r="C16" s="239">
        <v>225000</v>
      </c>
      <c r="D16" s="239"/>
      <c r="E16" s="239">
        <f>75000-75000</f>
        <v>0</v>
      </c>
      <c r="F16" s="239">
        <v>0</v>
      </c>
      <c r="G16" s="239">
        <f>J16</f>
        <v>0</v>
      </c>
      <c r="H16" s="249" t="e">
        <f t="shared" si="1"/>
        <v>#DIV/0!</v>
      </c>
      <c r="I16" s="243"/>
      <c r="J16" s="231">
        <f t="shared" si="4"/>
        <v>0</v>
      </c>
      <c r="K16" s="252"/>
      <c r="L16" s="251"/>
      <c r="M16" s="252"/>
      <c r="N16" s="252"/>
      <c r="O16" s="251"/>
      <c r="P16" s="252"/>
    </row>
    <row r="17" spans="1:16" ht="159.75" customHeight="1" x14ac:dyDescent="0.25">
      <c r="A17" s="247" t="s">
        <v>24</v>
      </c>
      <c r="B17" s="256" t="s">
        <v>253</v>
      </c>
      <c r="C17" s="239">
        <v>738000</v>
      </c>
      <c r="D17" s="239"/>
      <c r="E17" s="239">
        <f>238000+100000+200000+200000</f>
        <v>738000</v>
      </c>
      <c r="F17" s="239">
        <f>200000+100000+200000+238000</f>
        <v>738000</v>
      </c>
      <c r="G17" s="239">
        <f>J17</f>
        <v>451560</v>
      </c>
      <c r="H17" s="229">
        <f t="shared" si="1"/>
        <v>61.1869918699187</v>
      </c>
      <c r="I17" s="250" t="s">
        <v>254</v>
      </c>
      <c r="J17" s="231">
        <f t="shared" si="4"/>
        <v>451560</v>
      </c>
      <c r="K17" s="251">
        <f>99920+200000+151640</f>
        <v>451560</v>
      </c>
      <c r="L17" s="252"/>
      <c r="M17" s="252"/>
      <c r="N17" s="251"/>
      <c r="O17" s="252"/>
      <c r="P17" s="252"/>
    </row>
    <row r="18" spans="1:16" ht="57" hidden="1" customHeight="1" x14ac:dyDescent="0.25">
      <c r="A18" s="247" t="s">
        <v>255</v>
      </c>
      <c r="B18" s="257" t="s">
        <v>256</v>
      </c>
      <c r="C18" s="239"/>
      <c r="D18" s="239"/>
      <c r="E18" s="239"/>
      <c r="F18" s="239"/>
      <c r="G18" s="239">
        <f>J18</f>
        <v>0</v>
      </c>
      <c r="H18" s="229" t="e">
        <f t="shared" si="1"/>
        <v>#DIV/0!</v>
      </c>
      <c r="I18" s="250"/>
      <c r="J18" s="231">
        <f t="shared" si="4"/>
        <v>0</v>
      </c>
      <c r="K18" s="251"/>
      <c r="L18" s="252"/>
      <c r="M18" s="239"/>
      <c r="N18" s="251"/>
      <c r="O18" s="252"/>
      <c r="P18" s="252"/>
    </row>
    <row r="19" spans="1:16" s="212" customFormat="1" ht="35.25" customHeight="1" x14ac:dyDescent="0.25">
      <c r="A19" s="234" t="s">
        <v>257</v>
      </c>
      <c r="B19" s="235" t="s">
        <v>258</v>
      </c>
      <c r="C19" s="244">
        <f>SUM(C20:C20)</f>
        <v>200000</v>
      </c>
      <c r="D19" s="244">
        <f>SUM(D20:D20)</f>
        <v>0</v>
      </c>
      <c r="E19" s="244">
        <f>SUM(E20:E20)</f>
        <v>0</v>
      </c>
      <c r="F19" s="244">
        <f>SUM(F20:F20)</f>
        <v>0</v>
      </c>
      <c r="G19" s="244">
        <f>SUM(G20:G20)</f>
        <v>0</v>
      </c>
      <c r="H19" s="258" t="e">
        <f t="shared" si="1"/>
        <v>#DIV/0!</v>
      </c>
      <c r="I19" s="245"/>
      <c r="J19" s="246">
        <f t="shared" ref="J19:P19" si="6">SUM(J20:J20)</f>
        <v>0</v>
      </c>
      <c r="K19" s="246">
        <f t="shared" si="6"/>
        <v>0</v>
      </c>
      <c r="L19" s="246">
        <f t="shared" si="6"/>
        <v>0</v>
      </c>
      <c r="M19" s="246">
        <f t="shared" si="6"/>
        <v>0</v>
      </c>
      <c r="N19" s="246">
        <f t="shared" si="6"/>
        <v>0</v>
      </c>
      <c r="O19" s="246">
        <f t="shared" si="6"/>
        <v>0</v>
      </c>
      <c r="P19" s="246">
        <f t="shared" si="6"/>
        <v>0</v>
      </c>
    </row>
    <row r="20" spans="1:16" ht="70.5" customHeight="1" x14ac:dyDescent="0.25">
      <c r="A20" s="247" t="s">
        <v>35</v>
      </c>
      <c r="B20" s="257" t="s">
        <v>259</v>
      </c>
      <c r="C20" s="239">
        <v>200000</v>
      </c>
      <c r="D20" s="239"/>
      <c r="E20" s="239">
        <v>0</v>
      </c>
      <c r="F20" s="239">
        <v>0</v>
      </c>
      <c r="G20" s="239">
        <f>J20</f>
        <v>0</v>
      </c>
      <c r="H20" s="249" t="e">
        <f t="shared" si="1"/>
        <v>#DIV/0!</v>
      </c>
      <c r="I20" s="259"/>
      <c r="J20" s="231">
        <f>SUM(K20:P20)</f>
        <v>0</v>
      </c>
      <c r="K20" s="252"/>
      <c r="L20" s="251"/>
      <c r="M20" s="251"/>
      <c r="N20" s="251"/>
      <c r="O20" s="251"/>
      <c r="P20" s="252">
        <v>0</v>
      </c>
    </row>
    <row r="21" spans="1:16" s="212" customFormat="1" ht="60.75" customHeight="1" x14ac:dyDescent="0.25">
      <c r="A21" s="260" t="s">
        <v>260</v>
      </c>
      <c r="B21" s="261" t="s">
        <v>57</v>
      </c>
      <c r="C21" s="244">
        <f>SUM(C22:C22)</f>
        <v>300000</v>
      </c>
      <c r="D21" s="244">
        <f>SUM(D22:D22)</f>
        <v>0</v>
      </c>
      <c r="E21" s="244">
        <f>SUM(E22:E22)</f>
        <v>225000</v>
      </c>
      <c r="F21" s="244">
        <f>SUM(F22:F22)</f>
        <v>150000</v>
      </c>
      <c r="G21" s="244">
        <f>SUM(G22:G22)</f>
        <v>150000</v>
      </c>
      <c r="H21" s="229">
        <f>G21/F21%</f>
        <v>100</v>
      </c>
      <c r="I21" s="245"/>
      <c r="J21" s="246">
        <f t="shared" ref="J21:P21" si="7">SUM(J22:J22)</f>
        <v>150000</v>
      </c>
      <c r="K21" s="246">
        <f t="shared" si="7"/>
        <v>0</v>
      </c>
      <c r="L21" s="246">
        <f t="shared" si="7"/>
        <v>150000</v>
      </c>
      <c r="M21" s="246">
        <f t="shared" si="7"/>
        <v>0</v>
      </c>
      <c r="N21" s="246">
        <f t="shared" si="7"/>
        <v>0</v>
      </c>
      <c r="O21" s="246">
        <f t="shared" si="7"/>
        <v>0</v>
      </c>
      <c r="P21" s="246">
        <f t="shared" si="7"/>
        <v>0</v>
      </c>
    </row>
    <row r="22" spans="1:16" ht="37.15" customHeight="1" x14ac:dyDescent="0.25">
      <c r="A22" s="262" t="s">
        <v>261</v>
      </c>
      <c r="B22" s="257" t="s">
        <v>262</v>
      </c>
      <c r="C22" s="239">
        <v>300000</v>
      </c>
      <c r="D22" s="239"/>
      <c r="E22" s="239">
        <v>225000</v>
      </c>
      <c r="F22" s="239">
        <v>150000</v>
      </c>
      <c r="G22" s="239">
        <v>150000</v>
      </c>
      <c r="H22" s="229">
        <f>G22/F22%</f>
        <v>100</v>
      </c>
      <c r="I22" s="243"/>
      <c r="J22" s="231">
        <f>SUM(K22:P22)</f>
        <v>150000</v>
      </c>
      <c r="K22" s="252"/>
      <c r="L22" s="251">
        <v>150000</v>
      </c>
      <c r="M22" s="251"/>
      <c r="N22" s="251"/>
      <c r="O22" s="251"/>
      <c r="P22" s="252">
        <v>0</v>
      </c>
    </row>
    <row r="23" spans="1:16" ht="32.450000000000003" hidden="1" customHeight="1" x14ac:dyDescent="0.25">
      <c r="A23" s="234" t="s">
        <v>263</v>
      </c>
      <c r="B23" s="235" t="s">
        <v>264</v>
      </c>
      <c r="C23" s="244">
        <f>SUM(C24:C26)</f>
        <v>0</v>
      </c>
      <c r="D23" s="244">
        <f>SUM(D24:D25)</f>
        <v>0</v>
      </c>
      <c r="E23" s="244">
        <f>SUM(E24:E26)</f>
        <v>0</v>
      </c>
      <c r="F23" s="244">
        <f>SUM(F24:F26)</f>
        <v>0</v>
      </c>
      <c r="G23" s="244">
        <f>SUM(G24:G26)</f>
        <v>0</v>
      </c>
      <c r="H23" s="222" t="e">
        <f t="shared" si="1"/>
        <v>#DIV/0!</v>
      </c>
      <c r="I23" s="245"/>
      <c r="J23" s="246">
        <f t="shared" ref="J23:P23" si="8">SUM(J24:J25)</f>
        <v>0</v>
      </c>
      <c r="K23" s="246">
        <f t="shared" si="8"/>
        <v>0</v>
      </c>
      <c r="L23" s="246">
        <f t="shared" si="8"/>
        <v>0</v>
      </c>
      <c r="M23" s="246">
        <f t="shared" si="8"/>
        <v>0</v>
      </c>
      <c r="N23" s="246">
        <f t="shared" si="8"/>
        <v>0</v>
      </c>
      <c r="O23" s="246">
        <f t="shared" si="8"/>
        <v>0</v>
      </c>
      <c r="P23" s="246">
        <f t="shared" si="8"/>
        <v>0</v>
      </c>
    </row>
    <row r="24" spans="1:16" ht="43.9" hidden="1" customHeight="1" x14ac:dyDescent="0.25">
      <c r="A24" s="263" t="s">
        <v>45</v>
      </c>
      <c r="B24" s="264" t="s">
        <v>265</v>
      </c>
      <c r="C24" s="239">
        <v>0</v>
      </c>
      <c r="D24" s="239"/>
      <c r="E24" s="239"/>
      <c r="F24" s="239"/>
      <c r="G24" s="239"/>
      <c r="H24" s="249" t="e">
        <f t="shared" si="1"/>
        <v>#DIV/0!</v>
      </c>
      <c r="I24" s="254"/>
      <c r="J24" s="231">
        <f>SUM(K24:P24)</f>
        <v>0</v>
      </c>
      <c r="K24" s="252"/>
      <c r="L24" s="252"/>
      <c r="M24" s="252"/>
      <c r="N24" s="252"/>
      <c r="O24" s="252"/>
      <c r="P24" s="252"/>
    </row>
    <row r="25" spans="1:16" ht="67.900000000000006" hidden="1" customHeight="1" x14ac:dyDescent="0.25">
      <c r="A25" s="247" t="s">
        <v>266</v>
      </c>
      <c r="B25" s="265" t="s">
        <v>267</v>
      </c>
      <c r="C25" s="239"/>
      <c r="D25" s="239"/>
      <c r="E25" s="239"/>
      <c r="F25" s="239"/>
      <c r="G25" s="239"/>
      <c r="H25" s="229" t="e">
        <f t="shared" si="1"/>
        <v>#DIV/0!</v>
      </c>
      <c r="I25" s="243"/>
      <c r="J25" s="231">
        <f>SUM(K25:P25)</f>
        <v>0</v>
      </c>
      <c r="K25" s="252"/>
      <c r="L25" s="252"/>
      <c r="M25" s="251"/>
      <c r="N25" s="252"/>
      <c r="O25" s="266"/>
      <c r="P25" s="266"/>
    </row>
    <row r="26" spans="1:16" ht="15" hidden="1" customHeight="1" x14ac:dyDescent="0.25">
      <c r="A26" s="247" t="s">
        <v>268</v>
      </c>
      <c r="B26" s="257" t="s">
        <v>267</v>
      </c>
      <c r="C26" s="239"/>
      <c r="D26" s="239"/>
      <c r="E26" s="239"/>
      <c r="F26" s="239"/>
      <c r="G26" s="239"/>
      <c r="H26" s="229" t="e">
        <f t="shared" si="1"/>
        <v>#DIV/0!</v>
      </c>
      <c r="I26" s="250"/>
      <c r="J26" s="231">
        <f>SUM(K26:P26)</f>
        <v>0</v>
      </c>
      <c r="K26" s="252"/>
      <c r="L26" s="252"/>
      <c r="M26" s="251"/>
      <c r="N26" s="252"/>
      <c r="O26" s="266"/>
      <c r="P26" s="266"/>
    </row>
    <row r="28" spans="1:16" s="272" customFormat="1" x14ac:dyDescent="0.25">
      <c r="A28" s="267" t="s">
        <v>269</v>
      </c>
      <c r="B28" s="268"/>
      <c r="C28" s="269"/>
      <c r="D28" s="269"/>
      <c r="E28" s="269"/>
      <c r="F28" s="269"/>
      <c r="G28" s="269"/>
      <c r="H28" s="269" t="s">
        <v>270</v>
      </c>
      <c r="I28" s="270"/>
      <c r="J28" s="271"/>
      <c r="K28" s="269"/>
      <c r="L28" s="269"/>
      <c r="M28" s="269"/>
      <c r="N28" s="269"/>
      <c r="O28" s="269"/>
      <c r="P28" s="269"/>
    </row>
    <row r="29" spans="1:16" s="272" customFormat="1" ht="10.15" customHeight="1" x14ac:dyDescent="0.25">
      <c r="A29" s="267"/>
      <c r="B29" s="268"/>
      <c r="C29" s="269"/>
      <c r="D29" s="269"/>
      <c r="E29" s="269"/>
      <c r="F29" s="269"/>
      <c r="G29" s="269"/>
      <c r="H29" s="269"/>
      <c r="I29" s="270"/>
      <c r="J29" s="271"/>
      <c r="K29" s="269"/>
      <c r="L29" s="269"/>
      <c r="M29" s="269"/>
      <c r="N29" s="269"/>
      <c r="O29" s="269"/>
      <c r="P29" s="269"/>
    </row>
    <row r="30" spans="1:16" s="272" customFormat="1" x14ac:dyDescent="0.25">
      <c r="A30" s="267" t="s">
        <v>271</v>
      </c>
      <c r="B30" s="268"/>
      <c r="C30" s="269"/>
      <c r="D30" s="269"/>
      <c r="E30" s="269"/>
      <c r="F30" s="269"/>
      <c r="G30" s="269"/>
      <c r="H30" s="269" t="s">
        <v>272</v>
      </c>
      <c r="I30" s="270"/>
      <c r="J30" s="271"/>
      <c r="K30" s="269"/>
      <c r="L30" s="269"/>
      <c r="M30" s="269"/>
      <c r="N30" s="269"/>
      <c r="O30" s="269"/>
      <c r="P30" s="269"/>
    </row>
    <row r="31" spans="1:16" s="272" customFormat="1" ht="9.6" customHeight="1" x14ac:dyDescent="0.25">
      <c r="A31" s="267"/>
      <c r="B31" s="268"/>
      <c r="C31" s="269"/>
      <c r="D31" s="269"/>
      <c r="E31" s="269"/>
      <c r="F31" s="269"/>
      <c r="G31" s="269"/>
      <c r="H31" s="269"/>
      <c r="I31" s="270"/>
      <c r="J31" s="271"/>
      <c r="K31" s="269"/>
      <c r="L31" s="269"/>
      <c r="M31" s="269"/>
      <c r="N31" s="269"/>
      <c r="O31" s="269"/>
      <c r="P31" s="269"/>
    </row>
    <row r="32" spans="1:16" s="272" customFormat="1" x14ac:dyDescent="0.25">
      <c r="A32" s="267" t="s">
        <v>273</v>
      </c>
      <c r="B32" s="268"/>
      <c r="C32" s="269"/>
      <c r="D32" s="269"/>
      <c r="E32" s="269"/>
      <c r="F32" s="269"/>
      <c r="G32" s="269"/>
      <c r="H32" s="269" t="s">
        <v>274</v>
      </c>
      <c r="I32" s="270"/>
      <c r="J32" s="271"/>
      <c r="K32" s="269"/>
      <c r="L32" s="269"/>
      <c r="M32" s="269"/>
      <c r="N32" s="269"/>
      <c r="O32" s="269"/>
      <c r="P32" s="269"/>
    </row>
    <row r="33" spans="1:16" s="271" customFormat="1" ht="9.75" customHeight="1" x14ac:dyDescent="0.25">
      <c r="A33" s="267"/>
      <c r="B33" s="268"/>
      <c r="C33" s="269"/>
      <c r="D33" s="269"/>
      <c r="E33" s="269"/>
      <c r="F33" s="269"/>
      <c r="G33" s="269"/>
      <c r="H33" s="269"/>
      <c r="I33" s="270"/>
      <c r="K33" s="269"/>
      <c r="L33" s="269"/>
      <c r="M33" s="269"/>
      <c r="N33" s="269"/>
      <c r="O33" s="269"/>
      <c r="P33" s="269"/>
    </row>
    <row r="34" spans="1:16" s="271" customFormat="1" x14ac:dyDescent="0.25">
      <c r="A34" s="267" t="s">
        <v>275</v>
      </c>
      <c r="B34" s="268"/>
      <c r="C34" s="269"/>
      <c r="D34" s="269"/>
      <c r="E34" s="269"/>
      <c r="F34" s="269"/>
      <c r="G34" s="269"/>
      <c r="H34" s="269" t="s">
        <v>276</v>
      </c>
      <c r="I34" s="270"/>
      <c r="K34" s="269"/>
      <c r="L34" s="269"/>
      <c r="M34" s="269"/>
      <c r="N34" s="269"/>
      <c r="O34" s="269"/>
      <c r="P34" s="269"/>
    </row>
    <row r="35" spans="1:16" s="271" customFormat="1" ht="5.25" customHeight="1" x14ac:dyDescent="0.25">
      <c r="A35" s="267"/>
      <c r="B35" s="268"/>
      <c r="C35" s="269"/>
      <c r="D35" s="269"/>
      <c r="E35" s="269"/>
      <c r="F35" s="269"/>
      <c r="G35" s="269"/>
      <c r="H35" s="269"/>
      <c r="I35" s="270"/>
      <c r="K35" s="269"/>
      <c r="L35" s="269"/>
      <c r="M35" s="269"/>
      <c r="N35" s="269"/>
      <c r="O35" s="269"/>
      <c r="P35" s="269"/>
    </row>
    <row r="36" spans="1:16" x14ac:dyDescent="0.2">
      <c r="A36" s="273" t="s">
        <v>277</v>
      </c>
    </row>
  </sheetData>
  <mergeCells count="13">
    <mergeCell ref="P3:P4"/>
    <mergeCell ref="J3:J4"/>
    <mergeCell ref="K3:K4"/>
    <mergeCell ref="L3:L4"/>
    <mergeCell ref="M3:M4"/>
    <mergeCell ref="N3:N4"/>
    <mergeCell ref="O3:O4"/>
    <mergeCell ref="A2:I2"/>
    <mergeCell ref="A3:A4"/>
    <mergeCell ref="B3:B4"/>
    <mergeCell ref="C3:G3"/>
    <mergeCell ref="H3:H4"/>
    <mergeCell ref="I3:I4"/>
  </mergeCells>
  <pageMargins left="0" right="0" top="0" bottom="0" header="0" footer="0.31496062992125984"/>
  <pageSetup paperSize="9" scale="76" fitToWidth="0" pageOrder="overThenDown" orientation="portrait" verticalDpi="180" r:id="rId1"/>
  <headerFooter alignWithMargins="0"/>
  <colBreaks count="1" manualBreakCount="1">
    <brk id="9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</vt:i4>
      </vt:variant>
    </vt:vector>
  </HeadingPairs>
  <TitlesOfParts>
    <vt:vector size="27" baseType="lpstr">
      <vt:lpstr>свод по направленДО,ДКМ,УСИ2013</vt:lpstr>
      <vt:lpstr>01.09 1-ПС</vt:lpstr>
      <vt:lpstr>бюджетные сентябрь</vt:lpstr>
      <vt:lpstr>бюджетные сентябрь.</vt:lpstr>
      <vt:lpstr>казенки сентябрь</vt:lpstr>
      <vt:lpstr>Бюджет</vt:lpstr>
      <vt:lpstr>АСУ сентябрь </vt:lpstr>
      <vt:lpstr>ДКМПиС сентябрь</vt:lpstr>
      <vt:lpstr>'АСУ сентябрь '!APPT</vt:lpstr>
      <vt:lpstr>Бюджет!APPT</vt:lpstr>
      <vt:lpstr>'бюджетные сентябрь'!APPT</vt:lpstr>
      <vt:lpstr>'бюджетные сентябрь.'!APPT</vt:lpstr>
      <vt:lpstr>'казенки сентябрь'!APPT</vt:lpstr>
      <vt:lpstr>'АСУ сентябрь '!FIO</vt:lpstr>
      <vt:lpstr>Бюджет!FIO</vt:lpstr>
      <vt:lpstr>'бюджетные сентябрь'!FIO</vt:lpstr>
      <vt:lpstr>'бюджетные сентябрь.'!FIO</vt:lpstr>
      <vt:lpstr>'казенки сентябрь'!FIO</vt:lpstr>
      <vt:lpstr>'АСУ сентябрь '!SIGN</vt:lpstr>
      <vt:lpstr>Бюджет!SIGN</vt:lpstr>
      <vt:lpstr>'бюджетные сентябрь'!SIGN</vt:lpstr>
      <vt:lpstr>'бюджетные сентябрь.'!SIGN</vt:lpstr>
      <vt:lpstr>'казенки сентябрь'!SIGN</vt:lpstr>
      <vt:lpstr>'ДКМПиС сентябрь'!Заголовки_для_печати</vt:lpstr>
      <vt:lpstr>'свод по направленДО,ДКМ,УСИ2013'!Заголовки_для_печати</vt:lpstr>
      <vt:lpstr>'ДКМПиС сентябрь'!Область_печати</vt:lpstr>
      <vt:lpstr>'свод по направленДО,ДКМ,УСИ2013'!Область_печати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2013-10-02T05:55:53Z</dcterms:modified>
</cp:coreProperties>
</file>